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<sst xmlns="http://schemas.openxmlformats.org/spreadsheetml/2006/main" count="262" uniqueCount="61">
  <si>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</si>
  <si>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</si>
  <si>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</si>
  <si>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</si>
  <si>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</si>
  <si>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</si>
  <si>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</si>
  <si>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</si>
  <si>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</si>
  <si>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</si>
  <si>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</si>
  <si>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</si>
  <si>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</si>
  <si>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</si>
  <si>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</si>
  <si>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</si>
  <si>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</si>
  <si>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</si>
  <si>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</si>
  <si>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</si>
  <si>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</si>
  <si>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</si>
  <si>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</si>
  <si>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</si>
  <si>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</si>
  <si>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</si>
  <si>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благоустроенные жилые дома с газоснабжением</t>
  </si>
  <si>
    <t>ВОЛОГОДСКАЯ ул. Д.1 кор.2</t>
  </si>
  <si>
    <t>ВОЛОГОДСКАЯ ул. Д.14</t>
  </si>
  <si>
    <t>ВОЛОГОДСКАЯ ул. 16 кор.1</t>
  </si>
  <si>
    <t>ВОЛОГОДСКАЯ ул. Д.33</t>
  </si>
  <si>
    <t>ПОПОВА ул. Д.50</t>
  </si>
  <si>
    <t>деревянные  жилые дома благоустроенные без центрального отопления</t>
  </si>
  <si>
    <t>Гагарина ул. Д.25</t>
  </si>
  <si>
    <t>Гагарина ул. Д.32</t>
  </si>
  <si>
    <t>Гагарина ул. Д.37</t>
  </si>
  <si>
    <t>Гагарина ул. Д.39</t>
  </si>
  <si>
    <t>Гагарина ул. Д.39 кор.1</t>
  </si>
  <si>
    <t>Карла Маркса ул. Д.42</t>
  </si>
  <si>
    <t>пр. Ломоносова д. 172 кор.3</t>
  </si>
  <si>
    <t>Обводный канал пр. д.59</t>
  </si>
  <si>
    <t>ул. Карельская д.47</t>
  </si>
  <si>
    <t>ул. Логинова д.74</t>
  </si>
  <si>
    <t>ул. Попова д.52</t>
  </si>
  <si>
    <t>ул. Попова д.56</t>
  </si>
  <si>
    <t>ул. Самойло д.1</t>
  </si>
  <si>
    <t>ул. Гагарина д.26</t>
  </si>
  <si>
    <t>ул. Гагарина д.30</t>
  </si>
  <si>
    <t>ул. Гагарина д.33</t>
  </si>
  <si>
    <t>ул. Гагрина д.36</t>
  </si>
  <si>
    <t>пр. Обводный Канал д.61</t>
  </si>
  <si>
    <t>пр. Обводный Канал д.63</t>
  </si>
  <si>
    <t>ул. Свободы д.28</t>
  </si>
  <si>
    <t>ул. Свободы д.57 кор.1</t>
  </si>
  <si>
    <t>пр. Советских Космонавтов д.113</t>
  </si>
  <si>
    <t>пр. Советских Космонавтов д.194 кор.2</t>
  </si>
  <si>
    <t>пр. Ломоносова д.200 кор.1</t>
  </si>
  <si>
    <t>пр. Советских Космонавтов д.107 кор.1</t>
  </si>
  <si>
    <t>деревянные  жилые дома МВК</t>
  </si>
  <si>
    <t>Советских космонавтов пр. д.112</t>
  </si>
  <si>
    <t>Лот № 1 Октябрьский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</si>
</sst>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166" fontId="6" fillId="33" borderId="14" xfId="0" applyNumberFormat="1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164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>
      <alignment/>
    </xf>
    <xf numFmtId="164" fontId="8" fillId="0" borderId="11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6" xfId="0" applyNumberFormat="1" applyFont="1" applyFill="1" applyBorder="1" applyAlignment="1">
      <alignment horizontal="center"/>
    </xf>
    <xf numFmtId="164" fontId="8" fillId="33" borderId="11" xfId="0" applyNumberFormat="1" applyFont="1" applyFill="1" applyBorder="1" applyAlignment="1">
      <alignment horizontal="center"/>
    </xf>
    <xf numFmtId="164" fontId="8" fillId="33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left" wrapText="1"/>
    </xf>
    <xf numFmtId="4" fontId="7" fillId="0" borderId="18" xfId="0" applyNumberFormat="1" applyFont="1" applyFill="1" applyBorder="1" applyAlignment="1">
      <alignment vertical="center" wrapText="1"/>
    </xf>
    <xf numFmtId="4" fontId="7" fillId="0" borderId="19" xfId="0" applyNumberFormat="1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left" vertical="top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zoomScale="80" zoomScaleNormal="80" zoomScaleSheetLayoutView="100" zoomScalePageLayoutView="34" workbookViewId="0" topLeftCell="A1">
      <pane xSplit="2" ySplit="13" topLeftCell="I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7" sqref="A7:A8"/>
    </sheetView>
  </sheetViews>
  <sheetFormatPr defaultColWidth="9.00390625" defaultRowHeight="12.75"/>
  <cols>
    <col min="1" max="1" width="22.375" style="8" customWidth="1"/>
    <col min="2" max="2" width="49.25390625" style="8" customWidth="1"/>
    <col min="3" max="7" width="10.125" style="8" customWidth="1"/>
    <col min="8" max="16" width="9.625" style="8" customWidth="1"/>
    <col min="17" max="21" width="9.75390625" style="8" customWidth="1"/>
    <col min="22" max="22" width="10.625" style="8" customWidth="1"/>
    <col min="23" max="33" width="9.75390625" style="8" customWidth="1"/>
    <col min="34" max="34" width="11.00390625" style="8" customWidth="1"/>
    <col min="35" max="38" width="9.75390625" style="8" customWidth="1"/>
    <col min="39" max="16384" width="9.125" style="8" customWidth="1"/>
  </cols>
  <sheetData>
    <row r="1" spans="2:33" ht="15.75">
      <c r="B1" s="6"/>
      <c r="C1" s="6" t="s">
        <v>9</v>
      </c>
      <c r="D1" s="6"/>
      <c r="E1" s="6"/>
      <c r="F1" s="6"/>
      <c r="G1" s="6"/>
      <c r="H1" s="2"/>
      <c r="I1" s="2"/>
      <c r="J1" s="2"/>
      <c r="K1" s="2"/>
      <c r="L1" s="2"/>
      <c r="M1" s="2"/>
      <c r="N1" s="2"/>
      <c r="O1" s="2"/>
      <c r="P1" s="2"/>
      <c r="Q1" s="6"/>
      <c r="R1" s="2"/>
      <c r="S1" s="2"/>
      <c r="T1" s="6"/>
      <c r="U1" s="6"/>
      <c r="V1" s="2"/>
      <c r="W1" s="2"/>
      <c r="X1" s="6"/>
      <c r="Y1" s="6"/>
      <c r="Z1" s="2"/>
      <c r="AA1" s="2"/>
      <c r="AB1" s="6"/>
      <c r="AC1" s="6"/>
      <c r="AD1" s="2"/>
      <c r="AE1" s="2"/>
      <c r="AF1" s="6"/>
      <c r="AG1" s="6"/>
    </row>
    <row r="2" spans="2:33" ht="15.75">
      <c r="B2" s="5"/>
      <c r="C2" s="5" t="s">
        <v>10</v>
      </c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5"/>
      <c r="R2" s="2"/>
      <c r="S2" s="2"/>
      <c r="T2" s="5"/>
      <c r="U2" s="5"/>
      <c r="V2" s="2"/>
      <c r="W2" s="2"/>
      <c r="X2" s="5"/>
      <c r="Y2" s="5"/>
      <c r="Z2" s="2"/>
      <c r="AA2" s="2"/>
      <c r="AB2" s="5"/>
      <c r="AC2" s="5"/>
      <c r="AD2" s="2"/>
      <c r="AE2" s="2"/>
      <c r="AF2" s="5"/>
      <c r="AG2" s="5"/>
    </row>
    <row r="3" spans="2:33" ht="15.75">
      <c r="B3" s="5"/>
      <c r="C3" s="5" t="s">
        <v>11</v>
      </c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5"/>
      <c r="R3" s="2"/>
      <c r="S3" s="2"/>
      <c r="T3" s="5"/>
      <c r="U3" s="5"/>
      <c r="V3" s="2"/>
      <c r="W3" s="2"/>
      <c r="X3" s="5"/>
      <c r="Y3" s="5"/>
      <c r="Z3" s="2"/>
      <c r="AA3" s="2"/>
      <c r="AB3" s="5"/>
      <c r="AC3" s="5"/>
      <c r="AD3" s="2"/>
      <c r="AE3" s="2"/>
      <c r="AF3" s="5"/>
      <c r="AG3" s="5"/>
    </row>
    <row r="4" spans="1:33" ht="14.25" customHeight="1">
      <c r="A4" s="9"/>
      <c r="B4" s="3"/>
      <c r="C4" s="3"/>
      <c r="D4" s="3"/>
      <c r="E4" s="3"/>
      <c r="F4" s="3"/>
      <c r="G4" s="3"/>
      <c r="Q4" s="3"/>
      <c r="T4" s="3"/>
      <c r="U4" s="3"/>
      <c r="X4" s="3"/>
      <c r="Y4" s="3"/>
      <c r="AB4" s="3"/>
      <c r="AC4" s="3"/>
      <c r="AF4" s="3"/>
      <c r="AG4" s="3"/>
    </row>
    <row r="5" spans="1:2" s="10" customFormat="1" ht="30.75" customHeight="1">
      <c r="A5" s="74" t="s">
        <v>12</v>
      </c>
      <c r="B5" s="75"/>
    </row>
    <row r="6" spans="1:2" ht="18.75" customHeight="1">
      <c r="A6" s="76" t="s">
        <v>60</v>
      </c>
      <c r="B6" s="77"/>
    </row>
    <row r="7" spans="1:35" s="11" customFormat="1" ht="124.5" customHeight="1">
      <c r="A7" s="78" t="s">
        <v>7</v>
      </c>
      <c r="B7" s="78" t="s">
        <v>8</v>
      </c>
      <c r="C7" s="81" t="s">
        <v>26</v>
      </c>
      <c r="D7" s="82"/>
      <c r="E7" s="82"/>
      <c r="F7" s="82"/>
      <c r="G7" s="83"/>
      <c r="H7" s="79" t="s">
        <v>32</v>
      </c>
      <c r="I7" s="80"/>
      <c r="J7" s="80"/>
      <c r="K7" s="80"/>
      <c r="L7" s="80"/>
      <c r="M7" s="80"/>
      <c r="N7" s="80"/>
      <c r="O7" s="80"/>
      <c r="P7" s="84"/>
      <c r="Q7" s="79" t="s">
        <v>58</v>
      </c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63"/>
      <c r="AI7" s="64"/>
    </row>
    <row r="8" spans="1:33" s="24" customFormat="1" ht="52.5" customHeight="1">
      <c r="A8" s="78"/>
      <c r="B8" s="78"/>
      <c r="C8" s="62" t="s">
        <v>27</v>
      </c>
      <c r="D8" s="62" t="s">
        <v>28</v>
      </c>
      <c r="E8" s="62" t="s">
        <v>29</v>
      </c>
      <c r="F8" s="62" t="s">
        <v>30</v>
      </c>
      <c r="G8" s="62" t="s">
        <v>31</v>
      </c>
      <c r="H8" s="65" t="s">
        <v>33</v>
      </c>
      <c r="I8" s="65" t="s">
        <v>34</v>
      </c>
      <c r="J8" s="65" t="s">
        <v>35</v>
      </c>
      <c r="K8" s="65" t="s">
        <v>36</v>
      </c>
      <c r="L8" s="65" t="s">
        <v>37</v>
      </c>
      <c r="M8" s="65" t="s">
        <v>38</v>
      </c>
      <c r="N8" s="65" t="s">
        <v>39</v>
      </c>
      <c r="O8" s="65" t="s">
        <v>40</v>
      </c>
      <c r="P8" s="65" t="s">
        <v>59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  <c r="Z8" s="65" t="s">
        <v>50</v>
      </c>
      <c r="AA8" s="65" t="s">
        <v>51</v>
      </c>
      <c r="AB8" s="65" t="s">
        <v>52</v>
      </c>
      <c r="AC8" s="65" t="s">
        <v>53</v>
      </c>
      <c r="AD8" s="65" t="s">
        <v>54</v>
      </c>
      <c r="AE8" s="65" t="s">
        <v>55</v>
      </c>
      <c r="AF8" s="65" t="s">
        <v>56</v>
      </c>
      <c r="AG8" s="65" t="s">
        <v>57</v>
      </c>
    </row>
    <row r="9" spans="1:33" ht="14.25" customHeight="1">
      <c r="A9" s="1"/>
      <c r="B9" s="1"/>
      <c r="C9" s="4"/>
      <c r="D9" s="4"/>
      <c r="E9" s="4"/>
      <c r="F9" s="4"/>
      <c r="G9" s="4"/>
      <c r="H9" s="14"/>
      <c r="I9" s="14"/>
      <c r="J9" s="14"/>
      <c r="K9" s="14"/>
      <c r="L9" s="14"/>
      <c r="M9" s="14"/>
      <c r="N9" s="14"/>
      <c r="O9" s="14"/>
      <c r="P9" s="14"/>
      <c r="Q9" s="14"/>
      <c r="R9" s="4"/>
      <c r="S9" s="14"/>
      <c r="T9" s="4"/>
      <c r="U9" s="14"/>
      <c r="V9" s="4"/>
      <c r="W9" s="14"/>
      <c r="X9" s="4"/>
      <c r="Y9" s="14"/>
      <c r="Z9" s="4"/>
      <c r="AA9" s="14"/>
      <c r="AB9" s="4"/>
      <c r="AC9" s="14"/>
      <c r="AD9" s="4"/>
      <c r="AE9" s="14"/>
      <c r="AF9" s="4"/>
      <c r="AG9" s="14"/>
    </row>
    <row r="10" spans="1:33" ht="14.25" customHeight="1">
      <c r="A10" s="1"/>
      <c r="B10" s="1" t="s">
        <v>13</v>
      </c>
      <c r="C10" s="23">
        <v>662.2</v>
      </c>
      <c r="D10" s="23">
        <v>454.8</v>
      </c>
      <c r="E10" s="23">
        <v>533.9</v>
      </c>
      <c r="F10" s="23">
        <v>522.4</v>
      </c>
      <c r="G10" s="23">
        <v>576</v>
      </c>
      <c r="H10" s="66">
        <v>518.8</v>
      </c>
      <c r="I10" s="66">
        <v>494.1</v>
      </c>
      <c r="J10" s="66">
        <v>582.1</v>
      </c>
      <c r="K10" s="66">
        <v>600.3</v>
      </c>
      <c r="L10" s="66">
        <v>591.3</v>
      </c>
      <c r="M10" s="66">
        <v>307.6</v>
      </c>
      <c r="N10" s="66">
        <v>663.1</v>
      </c>
      <c r="O10" s="66">
        <v>549.8</v>
      </c>
      <c r="P10" s="66">
        <v>546.3</v>
      </c>
      <c r="Q10" s="23">
        <v>987.5</v>
      </c>
      <c r="R10" s="23">
        <v>399.7</v>
      </c>
      <c r="S10" s="23">
        <v>594.1</v>
      </c>
      <c r="T10" s="23">
        <v>596.5</v>
      </c>
      <c r="U10" s="23">
        <v>505.6</v>
      </c>
      <c r="V10" s="23">
        <v>476.9</v>
      </c>
      <c r="W10" s="23">
        <v>479.4</v>
      </c>
      <c r="X10" s="23">
        <v>584.5</v>
      </c>
      <c r="Y10" s="23">
        <v>476.8</v>
      </c>
      <c r="Z10" s="23">
        <v>551.3</v>
      </c>
      <c r="AA10" s="23">
        <v>558</v>
      </c>
      <c r="AB10" s="23">
        <v>389.1</v>
      </c>
      <c r="AC10" s="23">
        <v>171.9</v>
      </c>
      <c r="AD10" s="23">
        <v>182.8</v>
      </c>
      <c r="AE10" s="23">
        <v>489.7</v>
      </c>
      <c r="AF10" s="23">
        <v>343.8</v>
      </c>
      <c r="AG10" s="23">
        <v>191.1</v>
      </c>
    </row>
    <row r="11" spans="1:33" ht="14.25" customHeight="1" thickBot="1">
      <c r="A11" s="1"/>
      <c r="B11" s="7" t="s">
        <v>14</v>
      </c>
      <c r="C11" s="23">
        <v>662.2</v>
      </c>
      <c r="D11" s="23">
        <v>454.8</v>
      </c>
      <c r="E11" s="23">
        <v>533.9</v>
      </c>
      <c r="F11" s="23">
        <v>522.4</v>
      </c>
      <c r="G11" s="23">
        <v>576</v>
      </c>
      <c r="H11" s="66">
        <v>518.8</v>
      </c>
      <c r="I11" s="66">
        <v>494.1</v>
      </c>
      <c r="J11" s="66">
        <v>582.1</v>
      </c>
      <c r="K11" s="66">
        <v>600.3</v>
      </c>
      <c r="L11" s="66">
        <v>591.3</v>
      </c>
      <c r="M11" s="66">
        <v>307.6</v>
      </c>
      <c r="N11" s="66">
        <v>663.1</v>
      </c>
      <c r="O11" s="66">
        <v>549.8</v>
      </c>
      <c r="P11" s="66">
        <v>546.3</v>
      </c>
      <c r="Q11" s="23">
        <v>987.5</v>
      </c>
      <c r="R11" s="23">
        <v>399.7</v>
      </c>
      <c r="S11" s="23">
        <v>594.1</v>
      </c>
      <c r="T11" s="23">
        <v>596.5</v>
      </c>
      <c r="U11" s="23">
        <v>505.6</v>
      </c>
      <c r="V11" s="23">
        <v>476.9</v>
      </c>
      <c r="W11" s="23">
        <v>479.4</v>
      </c>
      <c r="X11" s="23">
        <v>584.5</v>
      </c>
      <c r="Y11" s="23">
        <v>476.8</v>
      </c>
      <c r="Z11" s="23">
        <v>551.3</v>
      </c>
      <c r="AA11" s="23">
        <v>558</v>
      </c>
      <c r="AB11" s="23">
        <v>389.1</v>
      </c>
      <c r="AC11" s="23">
        <v>171.9</v>
      </c>
      <c r="AD11" s="23">
        <v>182.8</v>
      </c>
      <c r="AE11" s="23">
        <v>489.7</v>
      </c>
      <c r="AF11" s="23">
        <v>343.8</v>
      </c>
      <c r="AG11" s="23">
        <v>191.1</v>
      </c>
    </row>
    <row r="12" spans="1:46" ht="13.5" customHeight="1" thickTop="1">
      <c r="A12" s="67" t="s">
        <v>6</v>
      </c>
      <c r="B12" s="18" t="s">
        <v>3</v>
      </c>
      <c r="C12" s="26">
        <f aca="true" t="shared" si="0" ref="C12:P12">C11*45%/100</f>
        <v>2.9799</v>
      </c>
      <c r="D12" s="26">
        <f t="shared" si="0"/>
        <v>2.0465999999999998</v>
      </c>
      <c r="E12" s="26">
        <f t="shared" si="0"/>
        <v>2.4025499999999997</v>
      </c>
      <c r="F12" s="26">
        <f>F11*45%/100</f>
        <v>2.3508</v>
      </c>
      <c r="G12" s="26">
        <f t="shared" si="0"/>
        <v>2.592</v>
      </c>
      <c r="H12" s="26">
        <f>H11*45%/100</f>
        <v>2.3346</v>
      </c>
      <c r="I12" s="26">
        <f>I11*45%/100</f>
        <v>2.22345</v>
      </c>
      <c r="J12" s="26">
        <f>J11*45%/100</f>
        <v>2.61945</v>
      </c>
      <c r="K12" s="26">
        <f>K11*45%/100</f>
        <v>2.7013499999999997</v>
      </c>
      <c r="L12" s="26">
        <f>L11*45%/100</f>
        <v>2.66085</v>
      </c>
      <c r="M12" s="26">
        <f t="shared" si="0"/>
        <v>1.3842</v>
      </c>
      <c r="N12" s="26">
        <f t="shared" si="0"/>
        <v>2.9839500000000005</v>
      </c>
      <c r="O12" s="26">
        <f t="shared" si="0"/>
        <v>2.4741</v>
      </c>
      <c r="P12" s="26">
        <f t="shared" si="0"/>
        <v>2.45835</v>
      </c>
      <c r="Q12" s="26">
        <f>Q11*30%/100</f>
        <v>2.9625</v>
      </c>
      <c r="R12" s="26">
        <f>R11*45%/100</f>
        <v>1.79865</v>
      </c>
      <c r="S12" s="26">
        <f>S11*45%/100</f>
        <v>2.6734500000000003</v>
      </c>
      <c r="T12" s="27">
        <f>T11*10%/100</f>
        <v>0.5965</v>
      </c>
      <c r="U12" s="26">
        <f>U11*30%/100</f>
        <v>1.5168000000000001</v>
      </c>
      <c r="V12" s="26">
        <f>V11*45%/100</f>
        <v>2.14605</v>
      </c>
      <c r="W12" s="26">
        <f>W11*45%/100</f>
        <v>2.1572999999999998</v>
      </c>
      <c r="X12" s="27">
        <f>X11*10%/100</f>
        <v>0.5845</v>
      </c>
      <c r="Y12" s="26">
        <f>Y11*30%/100</f>
        <v>1.4304</v>
      </c>
      <c r="Z12" s="26">
        <f>Z11*45%/100</f>
        <v>2.4808499999999998</v>
      </c>
      <c r="AA12" s="26">
        <f>AA11*45%/100</f>
        <v>2.511</v>
      </c>
      <c r="AB12" s="27">
        <f>AB11*10%/100</f>
        <v>0.38910000000000006</v>
      </c>
      <c r="AC12" s="26">
        <f>AC11*30%/100</f>
        <v>0.5157</v>
      </c>
      <c r="AD12" s="26">
        <f>AD11*45%/100</f>
        <v>0.8226</v>
      </c>
      <c r="AE12" s="26">
        <f>AE11*45%/100</f>
        <v>2.20365</v>
      </c>
      <c r="AF12" s="27">
        <f>AF11*10%/100</f>
        <v>0.34380000000000005</v>
      </c>
      <c r="AG12" s="26">
        <f>AG11*30%/100</f>
        <v>0.5733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10" customFormat="1" ht="16.5" customHeight="1">
      <c r="A13" s="68"/>
      <c r="B13" s="15" t="s">
        <v>17</v>
      </c>
      <c r="C13" s="29">
        <f aca="true" t="shared" si="1" ref="C13:X13">1007.68*C12</f>
        <v>3002.785632</v>
      </c>
      <c r="D13" s="29">
        <f>1007.68*D12</f>
        <v>2062.3178879999996</v>
      </c>
      <c r="E13" s="29">
        <f>1007.68*E12</f>
        <v>2421.0015839999996</v>
      </c>
      <c r="F13" s="29">
        <f>1007.68*F12</f>
        <v>2368.854144</v>
      </c>
      <c r="G13" s="29">
        <f t="shared" si="1"/>
        <v>2611.90656</v>
      </c>
      <c r="H13" s="29">
        <f>1007.68*H12</f>
        <v>2352.529728</v>
      </c>
      <c r="I13" s="29">
        <f>1007.68*I12</f>
        <v>2240.526096</v>
      </c>
      <c r="J13" s="29">
        <f>1007.68*J12</f>
        <v>2639.567376</v>
      </c>
      <c r="K13" s="29">
        <f>1007.68*K12</f>
        <v>2722.0963679999995</v>
      </c>
      <c r="L13" s="29">
        <f>1007.68*L12</f>
        <v>2681.285328</v>
      </c>
      <c r="M13" s="29">
        <f t="shared" si="1"/>
        <v>1394.830656</v>
      </c>
      <c r="N13" s="29">
        <f>1007.68*N12</f>
        <v>3006.8667360000004</v>
      </c>
      <c r="O13" s="29">
        <f>1007.68*O12</f>
        <v>2493.101088</v>
      </c>
      <c r="P13" s="29">
        <f t="shared" si="1"/>
        <v>2477.2301279999997</v>
      </c>
      <c r="Q13" s="29">
        <f t="shared" si="1"/>
        <v>2985.252</v>
      </c>
      <c r="R13" s="29">
        <f t="shared" si="1"/>
        <v>1812.463632</v>
      </c>
      <c r="S13" s="29">
        <f t="shared" si="1"/>
        <v>2693.982096</v>
      </c>
      <c r="T13" s="30">
        <f t="shared" si="1"/>
        <v>601.08112</v>
      </c>
      <c r="U13" s="29">
        <f t="shared" si="1"/>
        <v>1528.449024</v>
      </c>
      <c r="V13" s="29">
        <f t="shared" si="1"/>
        <v>2162.5316639999996</v>
      </c>
      <c r="W13" s="29">
        <f t="shared" si="1"/>
        <v>2173.868064</v>
      </c>
      <c r="X13" s="30">
        <f t="shared" si="1"/>
        <v>588.98896</v>
      </c>
      <c r="Y13" s="29">
        <f aca="true" t="shared" si="2" ref="Y13:AG13">1007.68*Y12</f>
        <v>1441.3854719999997</v>
      </c>
      <c r="Z13" s="29">
        <f t="shared" si="2"/>
        <v>2499.9029279999995</v>
      </c>
      <c r="AA13" s="29">
        <f t="shared" si="2"/>
        <v>2530.28448</v>
      </c>
      <c r="AB13" s="30">
        <f t="shared" si="2"/>
        <v>392.08828800000003</v>
      </c>
      <c r="AC13" s="29">
        <f t="shared" si="2"/>
        <v>519.660576</v>
      </c>
      <c r="AD13" s="29">
        <f t="shared" si="2"/>
        <v>828.917568</v>
      </c>
      <c r="AE13" s="29">
        <f t="shared" si="2"/>
        <v>2220.574032</v>
      </c>
      <c r="AF13" s="30">
        <f t="shared" si="2"/>
        <v>346.44038400000005</v>
      </c>
      <c r="AG13" s="29">
        <f t="shared" si="2"/>
        <v>577.702944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ht="13.5" customHeight="1">
      <c r="A14" s="68"/>
      <c r="B14" s="15" t="s">
        <v>2</v>
      </c>
      <c r="C14" s="32">
        <f aca="true" t="shared" si="3" ref="C14:X14">C13/C10/12</f>
        <v>0.37788</v>
      </c>
      <c r="D14" s="32">
        <f>D13/D10/12</f>
        <v>0.37787999999999994</v>
      </c>
      <c r="E14" s="32">
        <f>E13/E10/12</f>
        <v>0.37788</v>
      </c>
      <c r="F14" s="32">
        <f>F13/F10/12</f>
        <v>0.37788</v>
      </c>
      <c r="G14" s="32">
        <f t="shared" si="3"/>
        <v>0.37788</v>
      </c>
      <c r="H14" s="32">
        <f>H13/H10/12</f>
        <v>0.37788</v>
      </c>
      <c r="I14" s="32">
        <f>I13/I10/12</f>
        <v>0.37788</v>
      </c>
      <c r="J14" s="32">
        <f>J13/J10/12</f>
        <v>0.37788</v>
      </c>
      <c r="K14" s="32">
        <f>K13/K10/12</f>
        <v>0.37788</v>
      </c>
      <c r="L14" s="32">
        <f>L13/L10/12</f>
        <v>0.37788</v>
      </c>
      <c r="M14" s="32">
        <f t="shared" si="3"/>
        <v>0.37788</v>
      </c>
      <c r="N14" s="32">
        <f>N13/N10/12</f>
        <v>0.37788000000000005</v>
      </c>
      <c r="O14" s="32">
        <f>O13/O10/12</f>
        <v>0.37788</v>
      </c>
      <c r="P14" s="32">
        <f t="shared" si="3"/>
        <v>0.37788</v>
      </c>
      <c r="Q14" s="32">
        <f t="shared" si="3"/>
        <v>0.25192</v>
      </c>
      <c r="R14" s="32">
        <f t="shared" si="3"/>
        <v>0.37788</v>
      </c>
      <c r="S14" s="32">
        <f t="shared" si="3"/>
        <v>0.37788</v>
      </c>
      <c r="T14" s="33">
        <f t="shared" si="3"/>
        <v>0.08397333333333334</v>
      </c>
      <c r="U14" s="32">
        <f t="shared" si="3"/>
        <v>0.25192</v>
      </c>
      <c r="V14" s="32">
        <f t="shared" si="3"/>
        <v>0.37787999999999994</v>
      </c>
      <c r="W14" s="32">
        <f t="shared" si="3"/>
        <v>0.37788</v>
      </c>
      <c r="X14" s="33">
        <f t="shared" si="3"/>
        <v>0.08397333333333334</v>
      </c>
      <c r="Y14" s="32">
        <f aca="true" t="shared" si="4" ref="Y14:AG14">Y13/Y10/12</f>
        <v>0.25192</v>
      </c>
      <c r="Z14" s="32">
        <f t="shared" si="4"/>
        <v>0.37788</v>
      </c>
      <c r="AA14" s="32">
        <f t="shared" si="4"/>
        <v>0.37788</v>
      </c>
      <c r="AB14" s="33">
        <f t="shared" si="4"/>
        <v>0.08397333333333334</v>
      </c>
      <c r="AC14" s="32">
        <f t="shared" si="4"/>
        <v>0.25192</v>
      </c>
      <c r="AD14" s="32">
        <f t="shared" si="4"/>
        <v>0.37788</v>
      </c>
      <c r="AE14" s="32">
        <f t="shared" si="4"/>
        <v>0.37788</v>
      </c>
      <c r="AF14" s="33">
        <f t="shared" si="4"/>
        <v>0.08397333333333334</v>
      </c>
      <c r="AG14" s="32">
        <f t="shared" si="4"/>
        <v>0.25192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ht="15" customHeight="1" thickBot="1">
      <c r="A15" s="69"/>
      <c r="B15" s="19" t="s">
        <v>0</v>
      </c>
      <c r="C15" s="34" t="s">
        <v>18</v>
      </c>
      <c r="D15" s="34" t="s">
        <v>18</v>
      </c>
      <c r="E15" s="34" t="s">
        <v>18</v>
      </c>
      <c r="F15" s="34" t="s">
        <v>18</v>
      </c>
      <c r="G15" s="34" t="s">
        <v>18</v>
      </c>
      <c r="H15" s="34" t="s">
        <v>18</v>
      </c>
      <c r="I15" s="34" t="s">
        <v>18</v>
      </c>
      <c r="J15" s="34" t="s">
        <v>18</v>
      </c>
      <c r="K15" s="34" t="s">
        <v>18</v>
      </c>
      <c r="L15" s="34" t="s">
        <v>18</v>
      </c>
      <c r="M15" s="34" t="s">
        <v>18</v>
      </c>
      <c r="N15" s="34" t="s">
        <v>18</v>
      </c>
      <c r="O15" s="34" t="s">
        <v>18</v>
      </c>
      <c r="P15" s="34" t="s">
        <v>18</v>
      </c>
      <c r="Q15" s="34" t="s">
        <v>18</v>
      </c>
      <c r="R15" s="34" t="s">
        <v>18</v>
      </c>
      <c r="S15" s="34" t="s">
        <v>18</v>
      </c>
      <c r="T15" s="35" t="s">
        <v>18</v>
      </c>
      <c r="U15" s="34" t="s">
        <v>18</v>
      </c>
      <c r="V15" s="34" t="s">
        <v>18</v>
      </c>
      <c r="W15" s="34" t="s">
        <v>18</v>
      </c>
      <c r="X15" s="35" t="s">
        <v>18</v>
      </c>
      <c r="Y15" s="34" t="s">
        <v>18</v>
      </c>
      <c r="Z15" s="34" t="s">
        <v>18</v>
      </c>
      <c r="AA15" s="34" t="s">
        <v>18</v>
      </c>
      <c r="AB15" s="35" t="s">
        <v>18</v>
      </c>
      <c r="AC15" s="34" t="s">
        <v>18</v>
      </c>
      <c r="AD15" s="34" t="s">
        <v>18</v>
      </c>
      <c r="AE15" s="34" t="s">
        <v>18</v>
      </c>
      <c r="AF15" s="35" t="s">
        <v>18</v>
      </c>
      <c r="AG15" s="34" t="s">
        <v>18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ht="13.5" thickTop="1">
      <c r="A16" s="70" t="s">
        <v>21</v>
      </c>
      <c r="B16" s="22" t="s">
        <v>4</v>
      </c>
      <c r="C16" s="37">
        <f aca="true" t="shared" si="5" ref="C16:X16">C11*10%/10</f>
        <v>6.622000000000002</v>
      </c>
      <c r="D16" s="37">
        <f>D11*10%/10</f>
        <v>4.548</v>
      </c>
      <c r="E16" s="37">
        <f>E11*10%/10</f>
        <v>5.339</v>
      </c>
      <c r="F16" s="37">
        <f>F11*10%/10</f>
        <v>5.224</v>
      </c>
      <c r="G16" s="37">
        <f t="shared" si="5"/>
        <v>5.76</v>
      </c>
      <c r="H16" s="37">
        <f>H11*10%/10</f>
        <v>5.188</v>
      </c>
      <c r="I16" s="37">
        <f>I11*10%/10</f>
        <v>4.941000000000001</v>
      </c>
      <c r="J16" s="37">
        <f>J11*10%/10</f>
        <v>5.821000000000001</v>
      </c>
      <c r="K16" s="37">
        <f>K11*10%/10</f>
        <v>6.003</v>
      </c>
      <c r="L16" s="37">
        <f>L11*10%/10</f>
        <v>5.912999999999999</v>
      </c>
      <c r="M16" s="37">
        <f t="shared" si="5"/>
        <v>3.0760000000000005</v>
      </c>
      <c r="N16" s="37">
        <f>N11*10%/10</f>
        <v>6.631</v>
      </c>
      <c r="O16" s="37">
        <f>O11*10%/10</f>
        <v>5.497999999999999</v>
      </c>
      <c r="P16" s="37">
        <f t="shared" si="5"/>
        <v>5.462999999999999</v>
      </c>
      <c r="Q16" s="36">
        <f t="shared" si="5"/>
        <v>9.875</v>
      </c>
      <c r="R16" s="37">
        <f t="shared" si="5"/>
        <v>3.997</v>
      </c>
      <c r="S16" s="37">
        <f t="shared" si="5"/>
        <v>5.941000000000001</v>
      </c>
      <c r="T16" s="38">
        <f t="shared" si="5"/>
        <v>5.965000000000001</v>
      </c>
      <c r="U16" s="36">
        <f t="shared" si="5"/>
        <v>5.056</v>
      </c>
      <c r="V16" s="37">
        <f>V11*15%/10</f>
        <v>7.153499999999999</v>
      </c>
      <c r="W16" s="37">
        <f t="shared" si="5"/>
        <v>4.794</v>
      </c>
      <c r="X16" s="38">
        <f t="shared" si="5"/>
        <v>5.845000000000001</v>
      </c>
      <c r="Y16" s="36">
        <f aca="true" t="shared" si="6" ref="Y16:AG16">Y11*10%/10</f>
        <v>4.768000000000001</v>
      </c>
      <c r="Z16" s="37">
        <f t="shared" si="6"/>
        <v>5.513</v>
      </c>
      <c r="AA16" s="37">
        <f t="shared" si="6"/>
        <v>5.58</v>
      </c>
      <c r="AB16" s="38">
        <f t="shared" si="6"/>
        <v>3.8910000000000005</v>
      </c>
      <c r="AC16" s="36">
        <f t="shared" si="6"/>
        <v>1.719</v>
      </c>
      <c r="AD16" s="37">
        <f t="shared" si="6"/>
        <v>1.828</v>
      </c>
      <c r="AE16" s="37">
        <f t="shared" si="6"/>
        <v>4.897</v>
      </c>
      <c r="AF16" s="38">
        <f t="shared" si="6"/>
        <v>3.438</v>
      </c>
      <c r="AG16" s="36">
        <f t="shared" si="6"/>
        <v>1.911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ht="12.75" customHeight="1">
      <c r="A17" s="71"/>
      <c r="B17" s="17" t="s">
        <v>17</v>
      </c>
      <c r="C17" s="40">
        <f aca="true" t="shared" si="7" ref="C17:X17">2281.73*C16</f>
        <v>15109.616060000004</v>
      </c>
      <c r="D17" s="40">
        <f>2281.73*D16</f>
        <v>10377.30804</v>
      </c>
      <c r="E17" s="40">
        <f>2281.73*E16</f>
        <v>12182.156470000002</v>
      </c>
      <c r="F17" s="40">
        <f>2281.73*F16</f>
        <v>11919.757520000001</v>
      </c>
      <c r="G17" s="40">
        <f t="shared" si="7"/>
        <v>13142.764799999999</v>
      </c>
      <c r="H17" s="40">
        <f>2281.73*H16</f>
        <v>11837.61524</v>
      </c>
      <c r="I17" s="40">
        <f>2281.73*I16</f>
        <v>11274.027930000002</v>
      </c>
      <c r="J17" s="40">
        <f>2281.73*J16</f>
        <v>13281.950330000001</v>
      </c>
      <c r="K17" s="40">
        <f>2281.73*K16</f>
        <v>13697.225190000001</v>
      </c>
      <c r="L17" s="40">
        <f>2281.73*L16</f>
        <v>13491.86949</v>
      </c>
      <c r="M17" s="40">
        <f t="shared" si="7"/>
        <v>7018.601480000001</v>
      </c>
      <c r="N17" s="40">
        <f>2281.73*N16</f>
        <v>15130.15163</v>
      </c>
      <c r="O17" s="40">
        <f>2281.73*O16</f>
        <v>12544.951539999998</v>
      </c>
      <c r="P17" s="40">
        <f t="shared" si="7"/>
        <v>12465.090989999999</v>
      </c>
      <c r="Q17" s="39">
        <f t="shared" si="7"/>
        <v>22532.08375</v>
      </c>
      <c r="R17" s="40">
        <f t="shared" si="7"/>
        <v>9120.07481</v>
      </c>
      <c r="S17" s="40">
        <f t="shared" si="7"/>
        <v>13555.757930000002</v>
      </c>
      <c r="T17" s="41">
        <f t="shared" si="7"/>
        <v>13610.519450000002</v>
      </c>
      <c r="U17" s="39">
        <f t="shared" si="7"/>
        <v>11536.42688</v>
      </c>
      <c r="V17" s="40">
        <f t="shared" si="7"/>
        <v>16322.355554999998</v>
      </c>
      <c r="W17" s="40">
        <f t="shared" si="7"/>
        <v>10938.613619999998</v>
      </c>
      <c r="X17" s="41">
        <f t="shared" si="7"/>
        <v>13336.711850000002</v>
      </c>
      <c r="Y17" s="39">
        <f aca="true" t="shared" si="8" ref="Y17:AG17">2281.73*Y16</f>
        <v>10879.288640000002</v>
      </c>
      <c r="Z17" s="40">
        <f t="shared" si="8"/>
        <v>12579.17749</v>
      </c>
      <c r="AA17" s="40">
        <f t="shared" si="8"/>
        <v>12732.0534</v>
      </c>
      <c r="AB17" s="41">
        <f t="shared" si="8"/>
        <v>8878.211430000001</v>
      </c>
      <c r="AC17" s="39">
        <f t="shared" si="8"/>
        <v>3922.2938700000004</v>
      </c>
      <c r="AD17" s="40">
        <f t="shared" si="8"/>
        <v>4171.00244</v>
      </c>
      <c r="AE17" s="40">
        <f t="shared" si="8"/>
        <v>11173.63181</v>
      </c>
      <c r="AF17" s="41">
        <f t="shared" si="8"/>
        <v>7844.587740000001</v>
      </c>
      <c r="AG17" s="39">
        <f t="shared" si="8"/>
        <v>4360.38603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ht="15.75" customHeight="1">
      <c r="A18" s="71"/>
      <c r="B18" s="17" t="s">
        <v>2</v>
      </c>
      <c r="C18" s="40">
        <f aca="true" t="shared" si="9" ref="C18:AG18">C17/C10/12</f>
        <v>1.901441666666667</v>
      </c>
      <c r="D18" s="40">
        <f>D17/D10/12</f>
        <v>1.9014416666666667</v>
      </c>
      <c r="E18" s="40">
        <f>E17/E10/12</f>
        <v>1.901441666666667</v>
      </c>
      <c r="F18" s="40">
        <f>F17/F10/12</f>
        <v>1.901441666666667</v>
      </c>
      <c r="G18" s="40">
        <f t="shared" si="9"/>
        <v>1.9014416666666667</v>
      </c>
      <c r="H18" s="40">
        <f>H17/H10/12</f>
        <v>1.9014416666666667</v>
      </c>
      <c r="I18" s="40">
        <f>I17/I10/12</f>
        <v>1.901441666666667</v>
      </c>
      <c r="J18" s="40">
        <f>J17/J10/12</f>
        <v>1.901441666666667</v>
      </c>
      <c r="K18" s="40">
        <f>K17/K10/12</f>
        <v>1.901441666666667</v>
      </c>
      <c r="L18" s="40">
        <f>L17/L10/12</f>
        <v>1.9014416666666667</v>
      </c>
      <c r="M18" s="40">
        <f t="shared" si="9"/>
        <v>1.901441666666667</v>
      </c>
      <c r="N18" s="40">
        <f>N17/N10/12</f>
        <v>1.9014416666666667</v>
      </c>
      <c r="O18" s="40">
        <f>O17/O10/12</f>
        <v>1.9014416666666667</v>
      </c>
      <c r="P18" s="40">
        <f t="shared" si="9"/>
        <v>1.9014416666666667</v>
      </c>
      <c r="Q18" s="39">
        <f t="shared" si="9"/>
        <v>1.901441666666667</v>
      </c>
      <c r="R18" s="40">
        <f t="shared" si="9"/>
        <v>1.9014416666666667</v>
      </c>
      <c r="S18" s="40">
        <f t="shared" si="9"/>
        <v>1.901441666666667</v>
      </c>
      <c r="T18" s="41">
        <f t="shared" si="9"/>
        <v>1.901441666666667</v>
      </c>
      <c r="U18" s="39">
        <f>U17/U10/12</f>
        <v>1.9014416666666667</v>
      </c>
      <c r="V18" s="40">
        <f>V17/V10/12</f>
        <v>2.8521625</v>
      </c>
      <c r="W18" s="40">
        <f>W17/W10/12</f>
        <v>1.9014416666666663</v>
      </c>
      <c r="X18" s="41">
        <f>X17/X10/12</f>
        <v>1.901441666666667</v>
      </c>
      <c r="Y18" s="39">
        <f t="shared" si="9"/>
        <v>1.901441666666667</v>
      </c>
      <c r="Z18" s="40">
        <f t="shared" si="9"/>
        <v>1.901441666666667</v>
      </c>
      <c r="AA18" s="40">
        <f t="shared" si="9"/>
        <v>1.9014416666666667</v>
      </c>
      <c r="AB18" s="41">
        <f t="shared" si="9"/>
        <v>1.901441666666667</v>
      </c>
      <c r="AC18" s="39">
        <f t="shared" si="9"/>
        <v>1.901441666666667</v>
      </c>
      <c r="AD18" s="40">
        <f t="shared" si="9"/>
        <v>1.9014416666666667</v>
      </c>
      <c r="AE18" s="40">
        <f t="shared" si="9"/>
        <v>1.901441666666667</v>
      </c>
      <c r="AF18" s="41">
        <f t="shared" si="9"/>
        <v>1.901441666666667</v>
      </c>
      <c r="AG18" s="39">
        <f t="shared" si="9"/>
        <v>1.9014416666666667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ht="13.5" customHeight="1" thickBot="1">
      <c r="A19" s="72"/>
      <c r="B19" s="19" t="s">
        <v>0</v>
      </c>
      <c r="C19" s="34" t="s">
        <v>18</v>
      </c>
      <c r="D19" s="34" t="s">
        <v>18</v>
      </c>
      <c r="E19" s="34" t="s">
        <v>18</v>
      </c>
      <c r="F19" s="34" t="s">
        <v>18</v>
      </c>
      <c r="G19" s="34" t="s">
        <v>18</v>
      </c>
      <c r="H19" s="34" t="s">
        <v>18</v>
      </c>
      <c r="I19" s="34" t="s">
        <v>18</v>
      </c>
      <c r="J19" s="34" t="s">
        <v>18</v>
      </c>
      <c r="K19" s="34" t="s">
        <v>18</v>
      </c>
      <c r="L19" s="34" t="s">
        <v>18</v>
      </c>
      <c r="M19" s="34" t="s">
        <v>18</v>
      </c>
      <c r="N19" s="34" t="s">
        <v>18</v>
      </c>
      <c r="O19" s="34" t="s">
        <v>18</v>
      </c>
      <c r="P19" s="34" t="s">
        <v>18</v>
      </c>
      <c r="Q19" s="34" t="s">
        <v>18</v>
      </c>
      <c r="R19" s="34" t="s">
        <v>18</v>
      </c>
      <c r="S19" s="34" t="s">
        <v>18</v>
      </c>
      <c r="T19" s="35" t="s">
        <v>18</v>
      </c>
      <c r="U19" s="34" t="s">
        <v>18</v>
      </c>
      <c r="V19" s="34" t="s">
        <v>18</v>
      </c>
      <c r="W19" s="34" t="s">
        <v>18</v>
      </c>
      <c r="X19" s="35" t="s">
        <v>18</v>
      </c>
      <c r="Y19" s="34" t="s">
        <v>18</v>
      </c>
      <c r="Z19" s="34" t="s">
        <v>18</v>
      </c>
      <c r="AA19" s="34" t="s">
        <v>18</v>
      </c>
      <c r="AB19" s="35" t="s">
        <v>18</v>
      </c>
      <c r="AC19" s="34" t="s">
        <v>18</v>
      </c>
      <c r="AD19" s="34" t="s">
        <v>18</v>
      </c>
      <c r="AE19" s="34" t="s">
        <v>18</v>
      </c>
      <c r="AF19" s="35" t="s">
        <v>18</v>
      </c>
      <c r="AG19" s="34" t="s">
        <v>18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ht="15" customHeight="1" thickTop="1">
      <c r="A20" s="70" t="s">
        <v>22</v>
      </c>
      <c r="B20" s="20" t="s">
        <v>15</v>
      </c>
      <c r="C20" s="42">
        <v>409</v>
      </c>
      <c r="D20" s="42">
        <v>464.6</v>
      </c>
      <c r="E20" s="42">
        <v>537.4</v>
      </c>
      <c r="F20" s="42">
        <v>539.3</v>
      </c>
      <c r="G20" s="42">
        <v>552</v>
      </c>
      <c r="H20" s="42">
        <v>419.7</v>
      </c>
      <c r="I20" s="42">
        <v>392.6</v>
      </c>
      <c r="J20" s="42">
        <v>477.6</v>
      </c>
      <c r="K20" s="42">
        <v>477</v>
      </c>
      <c r="L20" s="42">
        <v>482</v>
      </c>
      <c r="M20" s="42">
        <v>320</v>
      </c>
      <c r="N20" s="42">
        <v>440</v>
      </c>
      <c r="O20" s="42">
        <v>420</v>
      </c>
      <c r="P20" s="42">
        <v>450</v>
      </c>
      <c r="Q20" s="42">
        <v>918</v>
      </c>
      <c r="R20" s="42">
        <v>486.9</v>
      </c>
      <c r="S20" s="42">
        <v>559.2</v>
      </c>
      <c r="T20" s="43">
        <v>553.1</v>
      </c>
      <c r="U20" s="42">
        <v>1227</v>
      </c>
      <c r="V20" s="42">
        <v>390.3</v>
      </c>
      <c r="W20" s="42">
        <v>388.4</v>
      </c>
      <c r="X20" s="43">
        <v>468</v>
      </c>
      <c r="Y20" s="42">
        <v>600</v>
      </c>
      <c r="Z20" s="42">
        <v>420</v>
      </c>
      <c r="AA20" s="42">
        <v>420</v>
      </c>
      <c r="AB20" s="43">
        <v>370</v>
      </c>
      <c r="AC20" s="42">
        <v>172.5</v>
      </c>
      <c r="AD20" s="42">
        <v>136</v>
      </c>
      <c r="AE20" s="42">
        <v>383.1</v>
      </c>
      <c r="AF20" s="43">
        <v>287.4</v>
      </c>
      <c r="AG20" s="42">
        <v>220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ht="12.75">
      <c r="A21" s="71"/>
      <c r="B21" s="16" t="s">
        <v>4</v>
      </c>
      <c r="C21" s="42">
        <f>C20*0.1</f>
        <v>40.900000000000006</v>
      </c>
      <c r="D21" s="42">
        <f>D20*0.07</f>
        <v>32.522000000000006</v>
      </c>
      <c r="E21" s="42">
        <f>E20*0.08</f>
        <v>42.992</v>
      </c>
      <c r="F21" s="42">
        <f>F20*0.06</f>
        <v>32.358</v>
      </c>
      <c r="G21" s="42">
        <f>G20*0.07</f>
        <v>38.64</v>
      </c>
      <c r="H21" s="42">
        <f>H20*0.09</f>
        <v>37.772999999999996</v>
      </c>
      <c r="I21" s="42">
        <f>I20*0.09</f>
        <v>35.334</v>
      </c>
      <c r="J21" s="42">
        <f>J20*0.09</f>
        <v>42.984</v>
      </c>
      <c r="K21" s="42">
        <f>K20*0.09</f>
        <v>42.93</v>
      </c>
      <c r="L21" s="42">
        <f>L20*0.09</f>
        <v>43.379999999999995</v>
      </c>
      <c r="M21" s="42">
        <f>M20*0.07</f>
        <v>22.400000000000002</v>
      </c>
      <c r="N21" s="42">
        <f>N20*0.1</f>
        <v>44</v>
      </c>
      <c r="O21" s="42">
        <f>O20*0.09</f>
        <v>37.8</v>
      </c>
      <c r="P21" s="42">
        <f>P20*0.08</f>
        <v>36</v>
      </c>
      <c r="Q21" s="42">
        <f>Q20*0.08</f>
        <v>73.44</v>
      </c>
      <c r="R21" s="42">
        <f>R20*0.07</f>
        <v>34.083</v>
      </c>
      <c r="S21" s="42">
        <f>S20*0.08</f>
        <v>44.736000000000004</v>
      </c>
      <c r="T21" s="43">
        <f>T20*0.09</f>
        <v>49.779</v>
      </c>
      <c r="U21" s="42">
        <f>U20*0.035</f>
        <v>42.94500000000001</v>
      </c>
      <c r="V21" s="42">
        <f>V20*0.055</f>
        <v>21.4665</v>
      </c>
      <c r="W21" s="42">
        <f>W20*0.07</f>
        <v>27.188000000000002</v>
      </c>
      <c r="X21" s="43">
        <f>X20*0.09</f>
        <v>42.12</v>
      </c>
      <c r="Y21" s="42">
        <f>Y20*0.05</f>
        <v>30</v>
      </c>
      <c r="Z21" s="42">
        <f aca="true" t="shared" si="10" ref="Z21:AE21">Z20*0.08</f>
        <v>33.6</v>
      </c>
      <c r="AA21" s="42">
        <f t="shared" si="10"/>
        <v>33.6</v>
      </c>
      <c r="AB21" s="43">
        <f t="shared" si="10"/>
        <v>29.6</v>
      </c>
      <c r="AC21" s="42">
        <f t="shared" si="10"/>
        <v>13.8</v>
      </c>
      <c r="AD21" s="42">
        <f t="shared" si="10"/>
        <v>10.88</v>
      </c>
      <c r="AE21" s="42">
        <f t="shared" si="10"/>
        <v>30.648000000000003</v>
      </c>
      <c r="AF21" s="43">
        <f>AF20*0.1</f>
        <v>28.74</v>
      </c>
      <c r="AG21" s="42">
        <f>AG20*0.07</f>
        <v>15.400000000000002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ht="13.5" customHeight="1">
      <c r="A22" s="71"/>
      <c r="B22" s="17" t="s">
        <v>17</v>
      </c>
      <c r="C22" s="44">
        <f aca="true" t="shared" si="11" ref="C22:X22">445.14*C21</f>
        <v>18206.226000000002</v>
      </c>
      <c r="D22" s="44">
        <f>445.14*D21</f>
        <v>14476.843080000002</v>
      </c>
      <c r="E22" s="44">
        <f>445.14*E21</f>
        <v>19137.45888</v>
      </c>
      <c r="F22" s="44">
        <f>445.14*F21</f>
        <v>14403.840119999999</v>
      </c>
      <c r="G22" s="44">
        <f t="shared" si="11"/>
        <v>17200.2096</v>
      </c>
      <c r="H22" s="40">
        <f>445.14*H21</f>
        <v>16814.27322</v>
      </c>
      <c r="I22" s="40">
        <f>445.14*I21</f>
        <v>15728.576760000002</v>
      </c>
      <c r="J22" s="40">
        <f>445.14*J21</f>
        <v>19133.89776</v>
      </c>
      <c r="K22" s="40">
        <f>445.14*K21</f>
        <v>19109.8602</v>
      </c>
      <c r="L22" s="40">
        <f>445.14*L21</f>
        <v>19310.173199999997</v>
      </c>
      <c r="M22" s="40">
        <f t="shared" si="11"/>
        <v>9971.136</v>
      </c>
      <c r="N22" s="40">
        <f>445.14*N21</f>
        <v>19586.16</v>
      </c>
      <c r="O22" s="40">
        <f>445.14*O21</f>
        <v>16826.291999999998</v>
      </c>
      <c r="P22" s="40">
        <f t="shared" si="11"/>
        <v>16025.039999999999</v>
      </c>
      <c r="Q22" s="44">
        <f t="shared" si="11"/>
        <v>32691.081599999998</v>
      </c>
      <c r="R22" s="40">
        <f t="shared" si="11"/>
        <v>15171.706619999999</v>
      </c>
      <c r="S22" s="40">
        <f t="shared" si="11"/>
        <v>19913.783040000002</v>
      </c>
      <c r="T22" s="45">
        <f t="shared" si="11"/>
        <v>22158.624060000002</v>
      </c>
      <c r="U22" s="44">
        <f t="shared" si="11"/>
        <v>19116.537300000004</v>
      </c>
      <c r="V22" s="40">
        <f t="shared" si="11"/>
        <v>9555.59781</v>
      </c>
      <c r="W22" s="40">
        <f t="shared" si="11"/>
        <v>12102.466320000001</v>
      </c>
      <c r="X22" s="45">
        <f t="shared" si="11"/>
        <v>18749.2968</v>
      </c>
      <c r="Y22" s="44">
        <f aca="true" t="shared" si="12" ref="Y22:AG22">445.14*Y21</f>
        <v>13354.199999999999</v>
      </c>
      <c r="Z22" s="40">
        <f t="shared" si="12"/>
        <v>14956.704</v>
      </c>
      <c r="AA22" s="40">
        <f t="shared" si="12"/>
        <v>14956.704</v>
      </c>
      <c r="AB22" s="45">
        <f t="shared" si="12"/>
        <v>13176.144</v>
      </c>
      <c r="AC22" s="44">
        <f t="shared" si="12"/>
        <v>6142.932</v>
      </c>
      <c r="AD22" s="40">
        <f t="shared" si="12"/>
        <v>4843.1232</v>
      </c>
      <c r="AE22" s="40">
        <f t="shared" si="12"/>
        <v>13642.650720000001</v>
      </c>
      <c r="AF22" s="45">
        <f t="shared" si="12"/>
        <v>12793.3236</v>
      </c>
      <c r="AG22" s="44">
        <f t="shared" si="12"/>
        <v>6855.156000000001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ht="16.5" customHeight="1">
      <c r="A23" s="71"/>
      <c r="B23" s="17" t="s">
        <v>2</v>
      </c>
      <c r="C23" s="39">
        <f aca="true" t="shared" si="13" ref="C23:AG23">C22/C10/12</f>
        <v>2.291128813047418</v>
      </c>
      <c r="D23" s="39">
        <f>D22/D10/12</f>
        <v>2.652602440633246</v>
      </c>
      <c r="E23" s="39">
        <f>E22/E10/12</f>
        <v>2.987054204907286</v>
      </c>
      <c r="F23" s="39">
        <f>F22/F10/12</f>
        <v>2.297702928790199</v>
      </c>
      <c r="G23" s="39">
        <f t="shared" si="13"/>
        <v>2.48845625</v>
      </c>
      <c r="H23" s="40">
        <f>H22/H10/12</f>
        <v>2.7008277467232076</v>
      </c>
      <c r="I23" s="40">
        <f>I22/I10/12</f>
        <v>2.6527316939890713</v>
      </c>
      <c r="J23" s="40">
        <f>J22/J10/12</f>
        <v>2.7392054286205116</v>
      </c>
      <c r="K23" s="40">
        <f>K22/K10/12</f>
        <v>2.65282083958021</v>
      </c>
      <c r="L23" s="40">
        <f>L22/L10/12</f>
        <v>2.7214292237442925</v>
      </c>
      <c r="M23" s="40">
        <f t="shared" si="13"/>
        <v>2.7013263979193756</v>
      </c>
      <c r="N23" s="40">
        <f>N22/N10/12</f>
        <v>2.4614386970291053</v>
      </c>
      <c r="O23" s="40">
        <f>O22/O10/12</f>
        <v>2.5503655874863584</v>
      </c>
      <c r="P23" s="40">
        <f t="shared" si="13"/>
        <v>2.4444810543657334</v>
      </c>
      <c r="Q23" s="39">
        <f t="shared" si="13"/>
        <v>2.7587410632911387</v>
      </c>
      <c r="R23" s="40">
        <f t="shared" si="13"/>
        <v>3.1631445709281962</v>
      </c>
      <c r="S23" s="40">
        <f t="shared" si="13"/>
        <v>2.793270358525501</v>
      </c>
      <c r="T23" s="41">
        <f t="shared" si="13"/>
        <v>3.095644601844091</v>
      </c>
      <c r="U23" s="39">
        <f>U22/U10/12</f>
        <v>3.1508005834651907</v>
      </c>
      <c r="V23" s="40">
        <f>V22/V10/12</f>
        <v>1.6697417016145941</v>
      </c>
      <c r="W23" s="40">
        <f>W22/W10/12</f>
        <v>2.1037523153942432</v>
      </c>
      <c r="X23" s="41">
        <f>X22/X10/12</f>
        <v>2.673124721984602</v>
      </c>
      <c r="Y23" s="39">
        <f t="shared" si="13"/>
        <v>2.3339974832214763</v>
      </c>
      <c r="Z23" s="40">
        <f t="shared" si="13"/>
        <v>2.2608235080718306</v>
      </c>
      <c r="AA23" s="40">
        <f t="shared" si="13"/>
        <v>2.2336774193548385</v>
      </c>
      <c r="AB23" s="41">
        <f t="shared" si="13"/>
        <v>2.8219275250578257</v>
      </c>
      <c r="AC23" s="39">
        <f t="shared" si="13"/>
        <v>2.9779581151832457</v>
      </c>
      <c r="AD23" s="40">
        <f t="shared" si="13"/>
        <v>2.207842450765864</v>
      </c>
      <c r="AE23" s="40">
        <f t="shared" si="13"/>
        <v>2.321600081682663</v>
      </c>
      <c r="AF23" s="41">
        <f t="shared" si="13"/>
        <v>3.100960732984293</v>
      </c>
      <c r="AG23" s="39">
        <f t="shared" si="13"/>
        <v>2.98934065934066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ht="17.25" customHeight="1" thickBot="1">
      <c r="A24" s="72"/>
      <c r="B24" s="19" t="s">
        <v>0</v>
      </c>
      <c r="C24" s="34" t="s">
        <v>19</v>
      </c>
      <c r="D24" s="34" t="s">
        <v>19</v>
      </c>
      <c r="E24" s="34" t="s">
        <v>19</v>
      </c>
      <c r="F24" s="34" t="s">
        <v>19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 t="s">
        <v>19</v>
      </c>
      <c r="M24" s="34" t="s">
        <v>19</v>
      </c>
      <c r="N24" s="34" t="s">
        <v>19</v>
      </c>
      <c r="O24" s="34" t="s">
        <v>19</v>
      </c>
      <c r="P24" s="34" t="s">
        <v>19</v>
      </c>
      <c r="Q24" s="34" t="s">
        <v>19</v>
      </c>
      <c r="R24" s="34" t="s">
        <v>19</v>
      </c>
      <c r="S24" s="34" t="s">
        <v>19</v>
      </c>
      <c r="T24" s="35" t="s">
        <v>19</v>
      </c>
      <c r="U24" s="34" t="s">
        <v>19</v>
      </c>
      <c r="V24" s="34" t="s">
        <v>19</v>
      </c>
      <c r="W24" s="34" t="s">
        <v>19</v>
      </c>
      <c r="X24" s="35" t="s">
        <v>19</v>
      </c>
      <c r="Y24" s="34" t="s">
        <v>19</v>
      </c>
      <c r="Z24" s="34" t="s">
        <v>19</v>
      </c>
      <c r="AA24" s="34" t="s">
        <v>19</v>
      </c>
      <c r="AB24" s="35" t="s">
        <v>19</v>
      </c>
      <c r="AC24" s="34" t="s">
        <v>19</v>
      </c>
      <c r="AD24" s="34" t="s">
        <v>19</v>
      </c>
      <c r="AE24" s="34" t="s">
        <v>19</v>
      </c>
      <c r="AF24" s="35" t="s">
        <v>19</v>
      </c>
      <c r="AG24" s="34" t="s">
        <v>19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ht="13.5" thickTop="1">
      <c r="A25" s="67" t="s">
        <v>23</v>
      </c>
      <c r="B25" s="18" t="s">
        <v>4</v>
      </c>
      <c r="C25" s="46">
        <f aca="true" t="shared" si="14" ref="C25:S25">C11*0.25%</f>
        <v>1.6555000000000002</v>
      </c>
      <c r="D25" s="46">
        <f t="shared" si="14"/>
        <v>1.137</v>
      </c>
      <c r="E25" s="46">
        <f t="shared" si="14"/>
        <v>1.3347499999999999</v>
      </c>
      <c r="F25" s="46">
        <f t="shared" si="14"/>
        <v>1.306</v>
      </c>
      <c r="G25" s="46">
        <f t="shared" si="14"/>
        <v>1.44</v>
      </c>
      <c r="H25" s="47">
        <f t="shared" si="14"/>
        <v>1.297</v>
      </c>
      <c r="I25" s="47">
        <f t="shared" si="14"/>
        <v>1.2352500000000002</v>
      </c>
      <c r="J25" s="47">
        <f t="shared" si="14"/>
        <v>1.4552500000000002</v>
      </c>
      <c r="K25" s="47">
        <f t="shared" si="14"/>
        <v>1.50075</v>
      </c>
      <c r="L25" s="47">
        <f t="shared" si="14"/>
        <v>1.4782499999999998</v>
      </c>
      <c r="M25" s="47">
        <f t="shared" si="14"/>
        <v>0.7690000000000001</v>
      </c>
      <c r="N25" s="47">
        <f t="shared" si="14"/>
        <v>1.65775</v>
      </c>
      <c r="O25" s="47">
        <f t="shared" si="14"/>
        <v>1.3744999999999998</v>
      </c>
      <c r="P25" s="47">
        <f t="shared" si="14"/>
        <v>1.36575</v>
      </c>
      <c r="Q25" s="46">
        <f t="shared" si="14"/>
        <v>2.46875</v>
      </c>
      <c r="R25" s="47">
        <f t="shared" si="14"/>
        <v>0.99925</v>
      </c>
      <c r="S25" s="47">
        <f t="shared" si="14"/>
        <v>1.4852500000000002</v>
      </c>
      <c r="T25" s="48">
        <f>T11*0.1%</f>
        <v>0.5965</v>
      </c>
      <c r="U25" s="46">
        <f>U11*0.25%</f>
        <v>1.264</v>
      </c>
      <c r="V25" s="47">
        <f>V11*0.25%</f>
        <v>1.19225</v>
      </c>
      <c r="W25" s="47">
        <f>W11*0.25%</f>
        <v>1.1985</v>
      </c>
      <c r="X25" s="48">
        <f>X11*0.1%</f>
        <v>0.5845</v>
      </c>
      <c r="Y25" s="46">
        <f>Y11*0.25%</f>
        <v>1.192</v>
      </c>
      <c r="Z25" s="47">
        <f>Z11*0.25%</f>
        <v>1.37825</v>
      </c>
      <c r="AA25" s="47">
        <f>AA11*0.25%</f>
        <v>1.395</v>
      </c>
      <c r="AB25" s="48">
        <f>AB11*0.1%</f>
        <v>0.38910000000000006</v>
      </c>
      <c r="AC25" s="46">
        <f>AC11*0.25%</f>
        <v>0.42975</v>
      </c>
      <c r="AD25" s="47">
        <f>AD11*0.25%</f>
        <v>0.457</v>
      </c>
      <c r="AE25" s="47">
        <f>AE11*0.25%</f>
        <v>1.22425</v>
      </c>
      <c r="AF25" s="48">
        <f>AF11*0.1%</f>
        <v>0.3438</v>
      </c>
      <c r="AG25" s="46">
        <f>AG11*0.25%</f>
        <v>0.47775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ht="16.5" customHeight="1">
      <c r="A26" s="68"/>
      <c r="B26" s="15" t="s">
        <v>17</v>
      </c>
      <c r="C26" s="49">
        <f aca="true" t="shared" si="15" ref="C26:X26">71.18*C25</f>
        <v>117.83849000000002</v>
      </c>
      <c r="D26" s="49">
        <f>71.18*D25</f>
        <v>80.93166000000001</v>
      </c>
      <c r="E26" s="49">
        <f>71.18*E25</f>
        <v>95.007505</v>
      </c>
      <c r="F26" s="49">
        <f>71.18*F25</f>
        <v>92.96108000000001</v>
      </c>
      <c r="G26" s="49">
        <f t="shared" si="15"/>
        <v>102.4992</v>
      </c>
      <c r="H26" s="50">
        <f>71.18*H25</f>
        <v>92.32046</v>
      </c>
      <c r="I26" s="50">
        <f>71.18*I25</f>
        <v>87.92509500000003</v>
      </c>
      <c r="J26" s="50">
        <f>71.18*J25</f>
        <v>103.58469500000002</v>
      </c>
      <c r="K26" s="50">
        <f>71.18*K25</f>
        <v>106.82338500000002</v>
      </c>
      <c r="L26" s="50">
        <f>71.18*L25</f>
        <v>105.221835</v>
      </c>
      <c r="M26" s="50">
        <f t="shared" si="15"/>
        <v>54.737420000000014</v>
      </c>
      <c r="N26" s="50">
        <f>71.18*N25</f>
        <v>117.99864500000001</v>
      </c>
      <c r="O26" s="50">
        <f>71.18*O25</f>
        <v>97.83691</v>
      </c>
      <c r="P26" s="50">
        <f t="shared" si="15"/>
        <v>97.21408500000001</v>
      </c>
      <c r="Q26" s="49">
        <f t="shared" si="15"/>
        <v>175.725625</v>
      </c>
      <c r="R26" s="50">
        <f t="shared" si="15"/>
        <v>71.126615</v>
      </c>
      <c r="S26" s="50">
        <f t="shared" si="15"/>
        <v>105.72009500000003</v>
      </c>
      <c r="T26" s="51">
        <f t="shared" si="15"/>
        <v>42.458870000000005</v>
      </c>
      <c r="U26" s="49">
        <f t="shared" si="15"/>
        <v>89.97152000000001</v>
      </c>
      <c r="V26" s="50">
        <f t="shared" si="15"/>
        <v>84.864355</v>
      </c>
      <c r="W26" s="50">
        <f t="shared" si="15"/>
        <v>85.30923</v>
      </c>
      <c r="X26" s="51">
        <f t="shared" si="15"/>
        <v>41.604710000000004</v>
      </c>
      <c r="Y26" s="49">
        <f aca="true" t="shared" si="16" ref="Y26:AG26">71.18*Y25</f>
        <v>84.84656000000001</v>
      </c>
      <c r="Z26" s="50">
        <f t="shared" si="16"/>
        <v>98.103835</v>
      </c>
      <c r="AA26" s="50">
        <f t="shared" si="16"/>
        <v>99.29610000000001</v>
      </c>
      <c r="AB26" s="51">
        <f t="shared" si="16"/>
        <v>27.69613800000001</v>
      </c>
      <c r="AC26" s="49">
        <f t="shared" si="16"/>
        <v>30.589605000000006</v>
      </c>
      <c r="AD26" s="50">
        <f t="shared" si="16"/>
        <v>32.52926000000001</v>
      </c>
      <c r="AE26" s="50">
        <f t="shared" si="16"/>
        <v>87.14211500000002</v>
      </c>
      <c r="AF26" s="51">
        <f t="shared" si="16"/>
        <v>24.471684000000003</v>
      </c>
      <c r="AG26" s="49">
        <f t="shared" si="16"/>
        <v>34.00624500000001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ht="17.25" customHeight="1">
      <c r="A27" s="68"/>
      <c r="B27" s="15" t="s">
        <v>2</v>
      </c>
      <c r="C27" s="49">
        <f aca="true" t="shared" si="17" ref="C27:AG27">C26/C10/12</f>
        <v>0.01482916666666667</v>
      </c>
      <c r="D27" s="49">
        <f>D26/D10/12</f>
        <v>0.01482916666666667</v>
      </c>
      <c r="E27" s="49">
        <f>E26/E10/12</f>
        <v>0.014829166666666666</v>
      </c>
      <c r="F27" s="49">
        <f>F26/F10/12</f>
        <v>0.01482916666666667</v>
      </c>
      <c r="G27" s="49">
        <f t="shared" si="17"/>
        <v>0.014829166666666666</v>
      </c>
      <c r="H27" s="50">
        <f>H26/H10/12</f>
        <v>0.014829166666666666</v>
      </c>
      <c r="I27" s="50">
        <f>I26/I10/12</f>
        <v>0.014829166666666671</v>
      </c>
      <c r="J27" s="50">
        <f>J26/J10/12</f>
        <v>0.01482916666666667</v>
      </c>
      <c r="K27" s="50">
        <f>K26/K10/12</f>
        <v>0.014829166666666671</v>
      </c>
      <c r="L27" s="50">
        <f>L26/L10/12</f>
        <v>0.01482916666666667</v>
      </c>
      <c r="M27" s="50">
        <f t="shared" si="17"/>
        <v>0.01482916666666667</v>
      </c>
      <c r="N27" s="50">
        <f>N26/N10/12</f>
        <v>0.014829166666666666</v>
      </c>
      <c r="O27" s="50">
        <f>O26/O10/12</f>
        <v>0.01482916666666667</v>
      </c>
      <c r="P27" s="50">
        <f t="shared" si="17"/>
        <v>0.01482916666666667</v>
      </c>
      <c r="Q27" s="49">
        <f t="shared" si="17"/>
        <v>0.014829166666666666</v>
      </c>
      <c r="R27" s="50">
        <f t="shared" si="17"/>
        <v>0.014829166666666666</v>
      </c>
      <c r="S27" s="50">
        <f t="shared" si="17"/>
        <v>0.014829166666666671</v>
      </c>
      <c r="T27" s="51">
        <f t="shared" si="17"/>
        <v>0.0059316666666666676</v>
      </c>
      <c r="U27" s="49">
        <f>U26/U10/12</f>
        <v>0.01482916666666667</v>
      </c>
      <c r="V27" s="50">
        <f>V26/V10/12</f>
        <v>0.01482916666666667</v>
      </c>
      <c r="W27" s="50">
        <f>W26/W10/12</f>
        <v>0.014829166666666666</v>
      </c>
      <c r="X27" s="51">
        <f>X26/X10/12</f>
        <v>0.0059316666666666676</v>
      </c>
      <c r="Y27" s="49">
        <f t="shared" si="17"/>
        <v>0.01482916666666667</v>
      </c>
      <c r="Z27" s="50">
        <f t="shared" si="17"/>
        <v>0.01482916666666667</v>
      </c>
      <c r="AA27" s="50">
        <f t="shared" si="17"/>
        <v>0.01482916666666667</v>
      </c>
      <c r="AB27" s="51">
        <f t="shared" si="17"/>
        <v>0.005931666666666668</v>
      </c>
      <c r="AC27" s="49">
        <f t="shared" si="17"/>
        <v>0.01482916666666667</v>
      </c>
      <c r="AD27" s="50">
        <f t="shared" si="17"/>
        <v>0.01482916666666667</v>
      </c>
      <c r="AE27" s="50">
        <f t="shared" si="17"/>
        <v>0.014829166666666671</v>
      </c>
      <c r="AF27" s="51">
        <f t="shared" si="17"/>
        <v>0.0059316666666666676</v>
      </c>
      <c r="AG27" s="49">
        <f t="shared" si="17"/>
        <v>0.014829166666666671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ht="18" customHeight="1" thickBot="1">
      <c r="A28" s="69"/>
      <c r="B28" s="19" t="s">
        <v>0</v>
      </c>
      <c r="C28" s="34" t="s">
        <v>18</v>
      </c>
      <c r="D28" s="34" t="s">
        <v>18</v>
      </c>
      <c r="E28" s="34" t="s">
        <v>18</v>
      </c>
      <c r="F28" s="34" t="s">
        <v>18</v>
      </c>
      <c r="G28" s="34" t="s">
        <v>18</v>
      </c>
      <c r="H28" s="34" t="s">
        <v>18</v>
      </c>
      <c r="I28" s="34" t="s">
        <v>18</v>
      </c>
      <c r="J28" s="34" t="s">
        <v>18</v>
      </c>
      <c r="K28" s="34" t="s">
        <v>18</v>
      </c>
      <c r="L28" s="34" t="s">
        <v>18</v>
      </c>
      <c r="M28" s="34" t="s">
        <v>18</v>
      </c>
      <c r="N28" s="34" t="s">
        <v>18</v>
      </c>
      <c r="O28" s="34" t="s">
        <v>18</v>
      </c>
      <c r="P28" s="34" t="s">
        <v>18</v>
      </c>
      <c r="Q28" s="34" t="s">
        <v>18</v>
      </c>
      <c r="R28" s="34" t="s">
        <v>18</v>
      </c>
      <c r="S28" s="34" t="s">
        <v>18</v>
      </c>
      <c r="T28" s="35" t="s">
        <v>18</v>
      </c>
      <c r="U28" s="34" t="s">
        <v>18</v>
      </c>
      <c r="V28" s="34" t="s">
        <v>18</v>
      </c>
      <c r="W28" s="34" t="s">
        <v>18</v>
      </c>
      <c r="X28" s="35" t="s">
        <v>18</v>
      </c>
      <c r="Y28" s="34" t="s">
        <v>18</v>
      </c>
      <c r="Z28" s="34" t="s">
        <v>18</v>
      </c>
      <c r="AA28" s="34" t="s">
        <v>18</v>
      </c>
      <c r="AB28" s="35" t="s">
        <v>18</v>
      </c>
      <c r="AC28" s="34" t="s">
        <v>18</v>
      </c>
      <c r="AD28" s="34" t="s">
        <v>18</v>
      </c>
      <c r="AE28" s="34" t="s">
        <v>18</v>
      </c>
      <c r="AF28" s="35" t="s">
        <v>18</v>
      </c>
      <c r="AG28" s="34" t="s">
        <v>18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ht="13.5" thickTop="1">
      <c r="A29" s="67" t="s">
        <v>24</v>
      </c>
      <c r="B29" s="18" t="s">
        <v>5</v>
      </c>
      <c r="C29" s="46">
        <f>C11*0.7%</f>
        <v>4.6354</v>
      </c>
      <c r="D29" s="46">
        <f>D11*0.7%</f>
        <v>3.1835999999999998</v>
      </c>
      <c r="E29" s="46">
        <f>E11*0.7%</f>
        <v>3.7372999999999994</v>
      </c>
      <c r="F29" s="46">
        <f>F11*0.7%</f>
        <v>3.6567999999999996</v>
      </c>
      <c r="G29" s="46">
        <f>G11*0.7%</f>
        <v>4.032</v>
      </c>
      <c r="H29" s="47">
        <f aca="true" t="shared" si="18" ref="H29:P29">H10*0.7%</f>
        <v>3.6315999999999993</v>
      </c>
      <c r="I29" s="47">
        <f t="shared" si="18"/>
        <v>3.4587</v>
      </c>
      <c r="J29" s="47">
        <f t="shared" si="18"/>
        <v>4.0747</v>
      </c>
      <c r="K29" s="47">
        <f t="shared" si="18"/>
        <v>4.202099999999999</v>
      </c>
      <c r="L29" s="47">
        <f t="shared" si="18"/>
        <v>4.139099999999999</v>
      </c>
      <c r="M29" s="47">
        <f t="shared" si="18"/>
        <v>2.1532</v>
      </c>
      <c r="N29" s="47">
        <f t="shared" si="18"/>
        <v>4.641699999999999</v>
      </c>
      <c r="O29" s="47">
        <f t="shared" si="18"/>
        <v>3.8485999999999994</v>
      </c>
      <c r="P29" s="47">
        <f t="shared" si="18"/>
        <v>3.824099999999999</v>
      </c>
      <c r="Q29" s="46">
        <f>Q11*0.48%</f>
        <v>4.739999999999999</v>
      </c>
      <c r="R29" s="47">
        <f>R10*0.48%</f>
        <v>1.9185599999999998</v>
      </c>
      <c r="S29" s="47">
        <f>S10*0.48%</f>
        <v>2.85168</v>
      </c>
      <c r="T29" s="48">
        <f>T11*0.1%</f>
        <v>0.5965</v>
      </c>
      <c r="U29" s="46">
        <f>U11*0.48%</f>
        <v>2.4268799999999997</v>
      </c>
      <c r="V29" s="47">
        <f>V10*0.85%</f>
        <v>4.05365</v>
      </c>
      <c r="W29" s="47">
        <f>W10*0.48%</f>
        <v>2.3011199999999996</v>
      </c>
      <c r="X29" s="48">
        <f>X11*0.1%</f>
        <v>0.5845</v>
      </c>
      <c r="Y29" s="46">
        <f>Y11*0.48%</f>
        <v>2.28864</v>
      </c>
      <c r="Z29" s="47">
        <f>Z10*0.48%</f>
        <v>2.6462399999999997</v>
      </c>
      <c r="AA29" s="47">
        <f>AA10*0.48%</f>
        <v>2.6784</v>
      </c>
      <c r="AB29" s="48">
        <f>AB11*0.1%</f>
        <v>0.38910000000000006</v>
      </c>
      <c r="AC29" s="46">
        <f>AC11*0.48%</f>
        <v>0.82512</v>
      </c>
      <c r="AD29" s="47">
        <f>AD10*0.48%</f>
        <v>0.87744</v>
      </c>
      <c r="AE29" s="47">
        <f>AE10*0.48%</f>
        <v>2.3505599999999998</v>
      </c>
      <c r="AF29" s="48">
        <f>AF11*0.1%</f>
        <v>0.3438</v>
      </c>
      <c r="AG29" s="46">
        <f>AG11*0.48%</f>
        <v>0.9172799999999999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ht="15" customHeight="1">
      <c r="A30" s="68"/>
      <c r="B30" s="15" t="s">
        <v>17</v>
      </c>
      <c r="C30" s="49">
        <f aca="true" t="shared" si="19" ref="C30:X30">45.32*C29</f>
        <v>210.076328</v>
      </c>
      <c r="D30" s="49">
        <f>45.32*D29</f>
        <v>144.28075199999998</v>
      </c>
      <c r="E30" s="49">
        <f>45.32*E29</f>
        <v>169.37443599999997</v>
      </c>
      <c r="F30" s="49">
        <f>45.32*F29</f>
        <v>165.72617599999998</v>
      </c>
      <c r="G30" s="49">
        <f t="shared" si="19"/>
        <v>182.73024</v>
      </c>
      <c r="H30" s="50">
        <f>45.32*H29</f>
        <v>164.58411199999998</v>
      </c>
      <c r="I30" s="50">
        <f>45.32*I29</f>
        <v>156.74828399999998</v>
      </c>
      <c r="J30" s="50">
        <f>45.32*J29</f>
        <v>184.665404</v>
      </c>
      <c r="K30" s="50">
        <f>45.32*K29</f>
        <v>190.43917199999996</v>
      </c>
      <c r="L30" s="50">
        <f>45.32*L29</f>
        <v>187.58401199999997</v>
      </c>
      <c r="M30" s="50">
        <f t="shared" si="19"/>
        <v>97.583024</v>
      </c>
      <c r="N30" s="50">
        <f>45.32*N29</f>
        <v>210.36184399999996</v>
      </c>
      <c r="O30" s="50">
        <f>45.32*O29</f>
        <v>174.41855199999998</v>
      </c>
      <c r="P30" s="50">
        <f t="shared" si="19"/>
        <v>173.30821199999997</v>
      </c>
      <c r="Q30" s="49">
        <f t="shared" si="19"/>
        <v>214.81679999999997</v>
      </c>
      <c r="R30" s="50">
        <f t="shared" si="19"/>
        <v>86.94913919999999</v>
      </c>
      <c r="S30" s="50">
        <f t="shared" si="19"/>
        <v>129.2381376</v>
      </c>
      <c r="T30" s="51">
        <f t="shared" si="19"/>
        <v>27.03338</v>
      </c>
      <c r="U30" s="49">
        <f t="shared" si="19"/>
        <v>109.98620159999999</v>
      </c>
      <c r="V30" s="50">
        <f t="shared" si="19"/>
        <v>183.711418</v>
      </c>
      <c r="W30" s="50">
        <f t="shared" si="19"/>
        <v>104.28675839999998</v>
      </c>
      <c r="X30" s="51">
        <f t="shared" si="19"/>
        <v>26.48954</v>
      </c>
      <c r="Y30" s="49">
        <f aca="true" t="shared" si="20" ref="Y30:AG30">45.32*Y29</f>
        <v>103.7211648</v>
      </c>
      <c r="Z30" s="50">
        <f t="shared" si="20"/>
        <v>119.92759679999999</v>
      </c>
      <c r="AA30" s="50">
        <f t="shared" si="20"/>
        <v>121.385088</v>
      </c>
      <c r="AB30" s="51">
        <f t="shared" si="20"/>
        <v>17.634012000000002</v>
      </c>
      <c r="AC30" s="49">
        <f t="shared" si="20"/>
        <v>37.3944384</v>
      </c>
      <c r="AD30" s="50">
        <f t="shared" si="20"/>
        <v>39.7655808</v>
      </c>
      <c r="AE30" s="50">
        <f t="shared" si="20"/>
        <v>106.52737919999998</v>
      </c>
      <c r="AF30" s="51">
        <f t="shared" si="20"/>
        <v>15.581016</v>
      </c>
      <c r="AG30" s="49">
        <f t="shared" si="20"/>
        <v>41.57112959999999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ht="17.25" customHeight="1">
      <c r="A31" s="68"/>
      <c r="B31" s="15" t="s">
        <v>2</v>
      </c>
      <c r="C31" s="49">
        <f aca="true" t="shared" si="21" ref="C31:AG31">C30/C10/12</f>
        <v>0.026436666666666664</v>
      </c>
      <c r="D31" s="49">
        <f>D30/D10/12</f>
        <v>0.026436666666666664</v>
      </c>
      <c r="E31" s="49">
        <f>E30/E10/12</f>
        <v>0.026436666666666664</v>
      </c>
      <c r="F31" s="49">
        <f>F30/F10/12</f>
        <v>0.026436666666666664</v>
      </c>
      <c r="G31" s="49">
        <f t="shared" si="21"/>
        <v>0.026436666666666667</v>
      </c>
      <c r="H31" s="50">
        <f>H30/H10/12</f>
        <v>0.026436666666666664</v>
      </c>
      <c r="I31" s="50">
        <f>I30/I10/12</f>
        <v>0.026436666666666664</v>
      </c>
      <c r="J31" s="50">
        <f>J30/J10/12</f>
        <v>0.026436666666666664</v>
      </c>
      <c r="K31" s="50">
        <f>K30/K10/12</f>
        <v>0.026436666666666664</v>
      </c>
      <c r="L31" s="50">
        <f>L30/L10/12</f>
        <v>0.026436666666666664</v>
      </c>
      <c r="M31" s="50">
        <f t="shared" si="21"/>
        <v>0.026436666666666664</v>
      </c>
      <c r="N31" s="50">
        <f>N30/N10/12</f>
        <v>0.02643666666666666</v>
      </c>
      <c r="O31" s="50">
        <f>O30/O10/12</f>
        <v>0.026436666666666664</v>
      </c>
      <c r="P31" s="50">
        <f t="shared" si="21"/>
        <v>0.026436666666666664</v>
      </c>
      <c r="Q31" s="49">
        <f t="shared" si="21"/>
        <v>0.018128</v>
      </c>
      <c r="R31" s="50">
        <f t="shared" si="21"/>
        <v>0.018128</v>
      </c>
      <c r="S31" s="50">
        <f t="shared" si="21"/>
        <v>0.018128</v>
      </c>
      <c r="T31" s="51">
        <f t="shared" si="21"/>
        <v>0.0037766666666666665</v>
      </c>
      <c r="U31" s="49">
        <f>U30/U10/12</f>
        <v>0.018127999999999995</v>
      </c>
      <c r="V31" s="50">
        <f>V30/V10/12</f>
        <v>0.032101666666666674</v>
      </c>
      <c r="W31" s="50">
        <f>W30/W10/12</f>
        <v>0.018128</v>
      </c>
      <c r="X31" s="51">
        <f>X30/X10/12</f>
        <v>0.0037766666666666673</v>
      </c>
      <c r="Y31" s="49">
        <f t="shared" si="21"/>
        <v>0.018128</v>
      </c>
      <c r="Z31" s="50">
        <f t="shared" si="21"/>
        <v>0.018128000000000002</v>
      </c>
      <c r="AA31" s="50">
        <f t="shared" si="21"/>
        <v>0.018128</v>
      </c>
      <c r="AB31" s="51">
        <f t="shared" si="21"/>
        <v>0.0037766666666666665</v>
      </c>
      <c r="AC31" s="49">
        <f t="shared" si="21"/>
        <v>0.018128</v>
      </c>
      <c r="AD31" s="50">
        <f t="shared" si="21"/>
        <v>0.018128000000000002</v>
      </c>
      <c r="AE31" s="50">
        <f t="shared" si="21"/>
        <v>0.018128</v>
      </c>
      <c r="AF31" s="51">
        <f t="shared" si="21"/>
        <v>0.0037766666666666665</v>
      </c>
      <c r="AG31" s="49">
        <f t="shared" si="21"/>
        <v>0.018127999999999995</v>
      </c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ht="15.75" customHeight="1" thickBot="1">
      <c r="A32" s="69"/>
      <c r="B32" s="19" t="s">
        <v>0</v>
      </c>
      <c r="C32" s="34" t="s">
        <v>18</v>
      </c>
      <c r="D32" s="34" t="s">
        <v>18</v>
      </c>
      <c r="E32" s="34" t="s">
        <v>18</v>
      </c>
      <c r="F32" s="34" t="s">
        <v>18</v>
      </c>
      <c r="G32" s="34" t="s">
        <v>18</v>
      </c>
      <c r="H32" s="34" t="s">
        <v>18</v>
      </c>
      <c r="I32" s="34" t="s">
        <v>18</v>
      </c>
      <c r="J32" s="34" t="s">
        <v>18</v>
      </c>
      <c r="K32" s="34" t="s">
        <v>18</v>
      </c>
      <c r="L32" s="34" t="s">
        <v>18</v>
      </c>
      <c r="M32" s="34" t="s">
        <v>18</v>
      </c>
      <c r="N32" s="34" t="s">
        <v>18</v>
      </c>
      <c r="O32" s="34" t="s">
        <v>18</v>
      </c>
      <c r="P32" s="34" t="s">
        <v>18</v>
      </c>
      <c r="Q32" s="34" t="s">
        <v>18</v>
      </c>
      <c r="R32" s="34" t="s">
        <v>18</v>
      </c>
      <c r="S32" s="34" t="s">
        <v>18</v>
      </c>
      <c r="T32" s="35" t="s">
        <v>18</v>
      </c>
      <c r="U32" s="34" t="s">
        <v>18</v>
      </c>
      <c r="V32" s="34" t="s">
        <v>18</v>
      </c>
      <c r="W32" s="34" t="s">
        <v>18</v>
      </c>
      <c r="X32" s="35" t="s">
        <v>18</v>
      </c>
      <c r="Y32" s="34" t="s">
        <v>18</v>
      </c>
      <c r="Z32" s="34" t="s">
        <v>18</v>
      </c>
      <c r="AA32" s="34" t="s">
        <v>18</v>
      </c>
      <c r="AB32" s="35" t="s">
        <v>18</v>
      </c>
      <c r="AC32" s="34" t="s">
        <v>18</v>
      </c>
      <c r="AD32" s="34" t="s">
        <v>18</v>
      </c>
      <c r="AE32" s="34" t="s">
        <v>18</v>
      </c>
      <c r="AF32" s="35" t="s">
        <v>18</v>
      </c>
      <c r="AG32" s="34" t="s">
        <v>18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ht="12.75" customHeight="1" thickTop="1">
      <c r="A33" s="70" t="s">
        <v>25</v>
      </c>
      <c r="B33" s="21" t="s">
        <v>20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47">
        <v>12</v>
      </c>
      <c r="I33" s="47">
        <v>12</v>
      </c>
      <c r="J33" s="47">
        <v>24</v>
      </c>
      <c r="K33" s="47">
        <v>24</v>
      </c>
      <c r="L33" s="47">
        <v>24</v>
      </c>
      <c r="M33" s="47">
        <v>9</v>
      </c>
      <c r="N33" s="47">
        <v>24</v>
      </c>
      <c r="O33" s="47">
        <v>27</v>
      </c>
      <c r="P33" s="47">
        <v>25</v>
      </c>
      <c r="Q33" s="52">
        <v>0</v>
      </c>
      <c r="R33" s="47">
        <v>0</v>
      </c>
      <c r="S33" s="47">
        <v>0</v>
      </c>
      <c r="T33" s="53">
        <v>0</v>
      </c>
      <c r="U33" s="52">
        <v>0</v>
      </c>
      <c r="V33" s="47">
        <v>12</v>
      </c>
      <c r="W33" s="47">
        <v>12</v>
      </c>
      <c r="X33" s="53">
        <v>24</v>
      </c>
      <c r="Y33" s="52">
        <v>12</v>
      </c>
      <c r="Z33" s="47">
        <v>17</v>
      </c>
      <c r="AA33" s="47">
        <v>27</v>
      </c>
      <c r="AB33" s="53">
        <v>18</v>
      </c>
      <c r="AC33" s="52">
        <v>4</v>
      </c>
      <c r="AD33" s="47">
        <v>6</v>
      </c>
      <c r="AE33" s="47">
        <v>12</v>
      </c>
      <c r="AF33" s="53">
        <v>12</v>
      </c>
      <c r="AG33" s="52">
        <v>6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ht="12.75" customHeight="1">
      <c r="A34" s="71"/>
      <c r="B34" s="13" t="s">
        <v>4</v>
      </c>
      <c r="C34" s="54">
        <f aca="true" t="shared" si="22" ref="C34:T34">C33*10%</f>
        <v>0</v>
      </c>
      <c r="D34" s="54">
        <f t="shared" si="22"/>
        <v>0</v>
      </c>
      <c r="E34" s="54">
        <f t="shared" si="22"/>
        <v>0</v>
      </c>
      <c r="F34" s="54">
        <f t="shared" si="22"/>
        <v>0</v>
      </c>
      <c r="G34" s="54">
        <f t="shared" si="22"/>
        <v>0</v>
      </c>
      <c r="H34" s="50">
        <f t="shared" si="22"/>
        <v>1.2000000000000002</v>
      </c>
      <c r="I34" s="50">
        <f t="shared" si="22"/>
        <v>1.2000000000000002</v>
      </c>
      <c r="J34" s="50">
        <f t="shared" si="22"/>
        <v>2.4000000000000004</v>
      </c>
      <c r="K34" s="50">
        <f t="shared" si="22"/>
        <v>2.4000000000000004</v>
      </c>
      <c r="L34" s="50">
        <f t="shared" si="22"/>
        <v>2.4000000000000004</v>
      </c>
      <c r="M34" s="50">
        <f t="shared" si="22"/>
        <v>0.9</v>
      </c>
      <c r="N34" s="50">
        <f t="shared" si="22"/>
        <v>2.4000000000000004</v>
      </c>
      <c r="O34" s="50">
        <f t="shared" si="22"/>
        <v>2.7</v>
      </c>
      <c r="P34" s="50">
        <f t="shared" si="22"/>
        <v>2.5</v>
      </c>
      <c r="Q34" s="54">
        <f t="shared" si="22"/>
        <v>0</v>
      </c>
      <c r="R34" s="54">
        <f t="shared" si="22"/>
        <v>0</v>
      </c>
      <c r="S34" s="54">
        <f t="shared" si="22"/>
        <v>0</v>
      </c>
      <c r="T34" s="55">
        <f t="shared" si="22"/>
        <v>0</v>
      </c>
      <c r="U34" s="54">
        <f>U33*15%</f>
        <v>0</v>
      </c>
      <c r="V34" s="54">
        <f>V33*0.2</f>
        <v>2.4000000000000004</v>
      </c>
      <c r="W34" s="54">
        <f>W33*0.08</f>
        <v>0.96</v>
      </c>
      <c r="X34" s="55">
        <f>X33*0.09</f>
        <v>2.16</v>
      </c>
      <c r="Y34" s="54">
        <f>Y33*15%</f>
        <v>1.7999999999999998</v>
      </c>
      <c r="Z34" s="54">
        <f>Z33*0.15</f>
        <v>2.55</v>
      </c>
      <c r="AA34" s="54">
        <f>AA33*0.08</f>
        <v>2.16</v>
      </c>
      <c r="AB34" s="55">
        <f>AB33*0.08</f>
        <v>1.44</v>
      </c>
      <c r="AC34" s="54">
        <f>AC33*10%</f>
        <v>0.4</v>
      </c>
      <c r="AD34" s="54">
        <f>AD33*0.15</f>
        <v>0.8999999999999999</v>
      </c>
      <c r="AE34" s="54">
        <f>AE33*0.15</f>
        <v>1.7999999999999998</v>
      </c>
      <c r="AF34" s="55">
        <f>AF33*0.05</f>
        <v>0.6000000000000001</v>
      </c>
      <c r="AG34" s="54">
        <f>AG33*10%</f>
        <v>0.6000000000000001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ht="18.75" customHeight="1">
      <c r="A35" s="71"/>
      <c r="B35" s="12" t="s">
        <v>1</v>
      </c>
      <c r="C35" s="56">
        <f>C34*1209.48</f>
        <v>0</v>
      </c>
      <c r="D35" s="56">
        <f>D34*1209.48</f>
        <v>0</v>
      </c>
      <c r="E35" s="56">
        <f>E34*1209.48</f>
        <v>0</v>
      </c>
      <c r="F35" s="56">
        <f>F34*1209.48</f>
        <v>0</v>
      </c>
      <c r="G35" s="56">
        <f>G34*1209.48</f>
        <v>0</v>
      </c>
      <c r="H35" s="56">
        <f aca="true" t="shared" si="23" ref="H35:U35">H34*1209.48</f>
        <v>1451.3760000000002</v>
      </c>
      <c r="I35" s="56">
        <f t="shared" si="23"/>
        <v>1451.3760000000002</v>
      </c>
      <c r="J35" s="56">
        <f t="shared" si="23"/>
        <v>2902.7520000000004</v>
      </c>
      <c r="K35" s="56">
        <f t="shared" si="23"/>
        <v>2902.7520000000004</v>
      </c>
      <c r="L35" s="56">
        <f t="shared" si="23"/>
        <v>2902.7520000000004</v>
      </c>
      <c r="M35" s="56">
        <f t="shared" si="23"/>
        <v>1088.5320000000002</v>
      </c>
      <c r="N35" s="56">
        <f t="shared" si="23"/>
        <v>2902.7520000000004</v>
      </c>
      <c r="O35" s="56">
        <f t="shared" si="23"/>
        <v>3265.5960000000005</v>
      </c>
      <c r="P35" s="56">
        <f t="shared" si="23"/>
        <v>3023.7</v>
      </c>
      <c r="Q35" s="56">
        <f t="shared" si="23"/>
        <v>0</v>
      </c>
      <c r="R35" s="56">
        <f t="shared" si="23"/>
        <v>0</v>
      </c>
      <c r="S35" s="56">
        <f t="shared" si="23"/>
        <v>0</v>
      </c>
      <c r="T35" s="56">
        <f t="shared" si="23"/>
        <v>0</v>
      </c>
      <c r="U35" s="56">
        <f t="shared" si="23"/>
        <v>0</v>
      </c>
      <c r="V35" s="56">
        <f>V34*1209.48</f>
        <v>2902.7520000000004</v>
      </c>
      <c r="W35" s="56">
        <f>W34*1209.48</f>
        <v>1161.1008</v>
      </c>
      <c r="X35" s="57">
        <f>X34*1209.48</f>
        <v>2612.4768000000004</v>
      </c>
      <c r="Y35" s="56">
        <f aca="true" t="shared" si="24" ref="Y35:AG35">Y34*1209.48</f>
        <v>2177.064</v>
      </c>
      <c r="Z35" s="56">
        <f t="shared" si="24"/>
        <v>3084.174</v>
      </c>
      <c r="AA35" s="56">
        <f t="shared" si="24"/>
        <v>2612.4768000000004</v>
      </c>
      <c r="AB35" s="57">
        <f t="shared" si="24"/>
        <v>1741.6512</v>
      </c>
      <c r="AC35" s="56">
        <f t="shared" si="24"/>
        <v>483.79200000000003</v>
      </c>
      <c r="AD35" s="56">
        <f t="shared" si="24"/>
        <v>1088.532</v>
      </c>
      <c r="AE35" s="56">
        <f t="shared" si="24"/>
        <v>2177.064</v>
      </c>
      <c r="AF35" s="57">
        <f t="shared" si="24"/>
        <v>725.6880000000001</v>
      </c>
      <c r="AG35" s="56">
        <f t="shared" si="24"/>
        <v>725.6880000000001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ht="18" customHeight="1">
      <c r="A36" s="71"/>
      <c r="B36" s="12" t="s">
        <v>2</v>
      </c>
      <c r="C36" s="58">
        <f>C35/C10</f>
        <v>0</v>
      </c>
      <c r="D36" s="58">
        <f>D35/D10</f>
        <v>0</v>
      </c>
      <c r="E36" s="58">
        <f>E35/E10</f>
        <v>0</v>
      </c>
      <c r="F36" s="58">
        <f>F35/F10</f>
        <v>0</v>
      </c>
      <c r="G36" s="58">
        <f>G35/G10</f>
        <v>0</v>
      </c>
      <c r="H36" s="58">
        <f aca="true" t="shared" si="25" ref="H36:U36">H35/H10</f>
        <v>2.797563608326909</v>
      </c>
      <c r="I36" s="58">
        <f t="shared" si="25"/>
        <v>2.9374134790528235</v>
      </c>
      <c r="J36" s="58">
        <f t="shared" si="25"/>
        <v>4.986689572238448</v>
      </c>
      <c r="K36" s="58">
        <f t="shared" si="25"/>
        <v>4.835502248875564</v>
      </c>
      <c r="L36" s="58">
        <f t="shared" si="25"/>
        <v>4.909101978691021</v>
      </c>
      <c r="M36" s="58">
        <f t="shared" si="25"/>
        <v>3.5387906371911577</v>
      </c>
      <c r="N36" s="58">
        <f t="shared" si="25"/>
        <v>4.377547881164229</v>
      </c>
      <c r="O36" s="58">
        <f t="shared" si="25"/>
        <v>5.939607129865407</v>
      </c>
      <c r="P36" s="58">
        <f t="shared" si="25"/>
        <v>5.534870950027457</v>
      </c>
      <c r="Q36" s="58">
        <f t="shared" si="25"/>
        <v>0</v>
      </c>
      <c r="R36" s="58">
        <f t="shared" si="25"/>
        <v>0</v>
      </c>
      <c r="S36" s="58">
        <f t="shared" si="25"/>
        <v>0</v>
      </c>
      <c r="T36" s="58">
        <f t="shared" si="25"/>
        <v>0</v>
      </c>
      <c r="U36" s="58">
        <f t="shared" si="25"/>
        <v>0</v>
      </c>
      <c r="V36" s="58">
        <f>V35/V10</f>
        <v>6.0867100020968765</v>
      </c>
      <c r="W36" s="58">
        <f>W35/W10</f>
        <v>2.4219874843554443</v>
      </c>
      <c r="X36" s="59">
        <f>X35/X10</f>
        <v>4.469592472198461</v>
      </c>
      <c r="Y36" s="58">
        <f aca="true" t="shared" si="26" ref="Y36:AG36">Y35/Y10</f>
        <v>4.5659899328859055</v>
      </c>
      <c r="Z36" s="58">
        <f t="shared" si="26"/>
        <v>5.594366043896246</v>
      </c>
      <c r="AA36" s="58">
        <f t="shared" si="26"/>
        <v>4.681858064516129</v>
      </c>
      <c r="AB36" s="59">
        <f t="shared" si="26"/>
        <v>4.476101773323053</v>
      </c>
      <c r="AC36" s="58">
        <f t="shared" si="26"/>
        <v>2.8143804537521815</v>
      </c>
      <c r="AD36" s="58">
        <f t="shared" si="26"/>
        <v>5.954770240700218</v>
      </c>
      <c r="AE36" s="58">
        <f t="shared" si="26"/>
        <v>4.445709618133551</v>
      </c>
      <c r="AF36" s="59">
        <f t="shared" si="26"/>
        <v>2.1107853403141363</v>
      </c>
      <c r="AG36" s="58">
        <f t="shared" si="26"/>
        <v>3.7974254317111464</v>
      </c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ht="18" customHeight="1" thickBot="1">
      <c r="A37" s="72"/>
      <c r="B37" s="19" t="s">
        <v>0</v>
      </c>
      <c r="C37" s="34" t="s">
        <v>18</v>
      </c>
      <c r="D37" s="34" t="s">
        <v>18</v>
      </c>
      <c r="E37" s="34" t="s">
        <v>18</v>
      </c>
      <c r="F37" s="34" t="s">
        <v>18</v>
      </c>
      <c r="G37" s="34" t="s">
        <v>18</v>
      </c>
      <c r="H37" s="34" t="s">
        <v>18</v>
      </c>
      <c r="I37" s="34" t="s">
        <v>18</v>
      </c>
      <c r="J37" s="34" t="s">
        <v>18</v>
      </c>
      <c r="K37" s="34" t="s">
        <v>18</v>
      </c>
      <c r="L37" s="34" t="s">
        <v>18</v>
      </c>
      <c r="M37" s="34" t="s">
        <v>18</v>
      </c>
      <c r="N37" s="34" t="s">
        <v>18</v>
      </c>
      <c r="O37" s="34" t="s">
        <v>18</v>
      </c>
      <c r="P37" s="34" t="s">
        <v>18</v>
      </c>
      <c r="Q37" s="34" t="s">
        <v>18</v>
      </c>
      <c r="R37" s="34" t="s">
        <v>18</v>
      </c>
      <c r="S37" s="34" t="s">
        <v>18</v>
      </c>
      <c r="T37" s="35" t="s">
        <v>18</v>
      </c>
      <c r="U37" s="34" t="s">
        <v>18</v>
      </c>
      <c r="V37" s="34" t="s">
        <v>18</v>
      </c>
      <c r="W37" s="34" t="s">
        <v>18</v>
      </c>
      <c r="X37" s="35" t="s">
        <v>18</v>
      </c>
      <c r="Y37" s="34" t="s">
        <v>18</v>
      </c>
      <c r="Z37" s="34" t="s">
        <v>18</v>
      </c>
      <c r="AA37" s="34" t="s">
        <v>18</v>
      </c>
      <c r="AB37" s="35" t="s">
        <v>18</v>
      </c>
      <c r="AC37" s="34" t="s">
        <v>18</v>
      </c>
      <c r="AD37" s="34" t="s">
        <v>18</v>
      </c>
      <c r="AE37" s="34" t="s">
        <v>18</v>
      </c>
      <c r="AF37" s="35" t="s">
        <v>18</v>
      </c>
      <c r="AG37" s="34" t="s">
        <v>18</v>
      </c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33" ht="13.5" thickTop="1">
      <c r="A38" s="73" t="s">
        <v>16</v>
      </c>
      <c r="B38" s="73"/>
      <c r="C38" s="25">
        <f aca="true" t="shared" si="27" ref="C38:AG38">C13+C17+C22+C26+C30+C35</f>
        <v>36646.542510000014</v>
      </c>
      <c r="D38" s="25">
        <f t="shared" si="27"/>
        <v>27141.681419999997</v>
      </c>
      <c r="E38" s="25">
        <f t="shared" si="27"/>
        <v>34004.998875</v>
      </c>
      <c r="F38" s="25">
        <f>F13+F17+F22+F26+F30+F35</f>
        <v>28951.13904</v>
      </c>
      <c r="G38" s="25">
        <f t="shared" si="27"/>
        <v>33240.11039999999</v>
      </c>
      <c r="H38" s="25">
        <f>H13+H17+H22+H26+H30+H35</f>
        <v>32712.698759999996</v>
      </c>
      <c r="I38" s="25">
        <f>I13+I17+I22+I26+I30+I35</f>
        <v>30939.180165</v>
      </c>
      <c r="J38" s="25">
        <f>J13+J17+J22+J26+J30+J35</f>
        <v>38246.417565</v>
      </c>
      <c r="K38" s="25">
        <f>K13+K17+K22+K26+K30+K35</f>
        <v>38729.196315</v>
      </c>
      <c r="L38" s="25">
        <f>L13+L17+L22+L26+L30+L35</f>
        <v>38678.885865</v>
      </c>
      <c r="M38" s="25">
        <f t="shared" si="27"/>
        <v>19625.42058</v>
      </c>
      <c r="N38" s="25">
        <f t="shared" si="27"/>
        <v>40954.290855</v>
      </c>
      <c r="O38" s="25">
        <f t="shared" si="27"/>
        <v>35402.19609</v>
      </c>
      <c r="P38" s="25">
        <f t="shared" si="27"/>
        <v>34261.583414999994</v>
      </c>
      <c r="Q38" s="25">
        <f t="shared" si="27"/>
        <v>58598.959775</v>
      </c>
      <c r="R38" s="25">
        <f t="shared" si="27"/>
        <v>26262.3208162</v>
      </c>
      <c r="S38" s="25">
        <f t="shared" si="27"/>
        <v>36398.481298599996</v>
      </c>
      <c r="T38" s="25">
        <f t="shared" si="27"/>
        <v>36439.71688000001</v>
      </c>
      <c r="U38" s="25">
        <f t="shared" si="27"/>
        <v>32381.370925600004</v>
      </c>
      <c r="V38" s="25">
        <f t="shared" si="27"/>
        <v>31211.812801999997</v>
      </c>
      <c r="W38" s="25">
        <f t="shared" si="27"/>
        <v>26565.6447924</v>
      </c>
      <c r="X38" s="25">
        <f t="shared" si="27"/>
        <v>35355.568660000004</v>
      </c>
      <c r="Y38" s="25">
        <f t="shared" si="27"/>
        <v>28040.505836800003</v>
      </c>
      <c r="Z38" s="25">
        <f t="shared" si="27"/>
        <v>33337.989849800004</v>
      </c>
      <c r="AA38" s="25">
        <f t="shared" si="27"/>
        <v>33052.199867999996</v>
      </c>
      <c r="AB38" s="25">
        <f t="shared" si="27"/>
        <v>24233.425068</v>
      </c>
      <c r="AC38" s="25">
        <f t="shared" si="27"/>
        <v>11136.6624894</v>
      </c>
      <c r="AD38" s="25">
        <f t="shared" si="27"/>
        <v>11003.870048799998</v>
      </c>
      <c r="AE38" s="25">
        <f t="shared" si="27"/>
        <v>29407.5900562</v>
      </c>
      <c r="AF38" s="25">
        <f t="shared" si="27"/>
        <v>21750.092424000002</v>
      </c>
      <c r="AG38" s="25">
        <f t="shared" si="27"/>
        <v>12594.510348600003</v>
      </c>
    </row>
    <row r="39" spans="1:33" ht="12.75">
      <c r="A39" s="1"/>
      <c r="B39" s="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ht="12.75">
      <c r="A40" s="1"/>
      <c r="B40" s="1"/>
      <c r="C40" s="61">
        <f aca="true" t="shared" si="28" ref="C40:AG40">C38/C10/12</f>
        <v>4.6117163130474195</v>
      </c>
      <c r="D40" s="61">
        <f t="shared" si="28"/>
        <v>4.973189940633245</v>
      </c>
      <c r="E40" s="61">
        <f t="shared" si="28"/>
        <v>5.307641704907286</v>
      </c>
      <c r="F40" s="61">
        <f>F38/F10/12</f>
        <v>4.618290428790199</v>
      </c>
      <c r="G40" s="61">
        <f t="shared" si="28"/>
        <v>4.809043749999998</v>
      </c>
      <c r="H40" s="61">
        <f>H38/H10/12</f>
        <v>5.254545547417116</v>
      </c>
      <c r="I40" s="61">
        <f>I38/I10/12</f>
        <v>5.218103650576807</v>
      </c>
      <c r="J40" s="61">
        <f>J38/J10/12</f>
        <v>5.475350392973716</v>
      </c>
      <c r="K40" s="61">
        <f>K38/K10/12</f>
        <v>5.376366860319841</v>
      </c>
      <c r="L40" s="61">
        <f>L38/L10/12</f>
        <v>5.451108555301878</v>
      </c>
      <c r="M40" s="61">
        <f t="shared" si="28"/>
        <v>5.316813117685306</v>
      </c>
      <c r="N40" s="61">
        <f t="shared" si="28"/>
        <v>5.146821853792791</v>
      </c>
      <c r="O40" s="61">
        <f t="shared" si="28"/>
        <v>5.365920348308475</v>
      </c>
      <c r="P40" s="61">
        <f t="shared" si="28"/>
        <v>5.226307800201354</v>
      </c>
      <c r="Q40" s="61">
        <f t="shared" si="28"/>
        <v>4.945059896624473</v>
      </c>
      <c r="R40" s="61">
        <f t="shared" si="28"/>
        <v>5.47542340426153</v>
      </c>
      <c r="S40" s="61">
        <f t="shared" si="28"/>
        <v>5.105549191858834</v>
      </c>
      <c r="T40" s="61">
        <f t="shared" si="28"/>
        <v>5.090767935177425</v>
      </c>
      <c r="U40" s="61">
        <f t="shared" si="28"/>
        <v>5.337119416798523</v>
      </c>
      <c r="V40" s="61">
        <f t="shared" si="28"/>
        <v>5.453940868456001</v>
      </c>
      <c r="W40" s="61">
        <f t="shared" si="28"/>
        <v>4.61786343909053</v>
      </c>
      <c r="X40" s="61">
        <f t="shared" si="28"/>
        <v>5.040714094667808</v>
      </c>
      <c r="Y40" s="61">
        <f t="shared" si="28"/>
        <v>4.900815477628636</v>
      </c>
      <c r="Z40" s="61">
        <f t="shared" si="28"/>
        <v>5.039299511729852</v>
      </c>
      <c r="AA40" s="61">
        <f t="shared" si="28"/>
        <v>4.936111091397849</v>
      </c>
      <c r="AB40" s="61">
        <f t="shared" si="28"/>
        <v>5.190059339501413</v>
      </c>
      <c r="AC40" s="61">
        <f t="shared" si="28"/>
        <v>5.398808652995927</v>
      </c>
      <c r="AD40" s="61">
        <f t="shared" si="28"/>
        <v>5.016352137490881</v>
      </c>
      <c r="AE40" s="61">
        <f t="shared" si="28"/>
        <v>5.004354716527126</v>
      </c>
      <c r="AF40" s="61">
        <f t="shared" si="28"/>
        <v>5.271982844677138</v>
      </c>
      <c r="AG40" s="61">
        <f t="shared" si="28"/>
        <v>5.492111611983256</v>
      </c>
    </row>
  </sheetData>
  <sheetProtection/>
  <mergeCells count="14">
    <mergeCell ref="A5:B5"/>
    <mergeCell ref="A6:B6"/>
    <mergeCell ref="A7:A8"/>
    <mergeCell ref="B7:B8"/>
    <mergeCell ref="Q7:AG7"/>
    <mergeCell ref="C7:G7"/>
    <mergeCell ref="H7:P7"/>
    <mergeCell ref="A12:A15"/>
    <mergeCell ref="A20:A24"/>
    <mergeCell ref="A25:A28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Галина Александровна Шевченко</cp:lastModifiedBy>
  <cp:lastPrinted>2015-05-18T08:07:23Z</cp:lastPrinted>
  <dcterms:created xsi:type="dcterms:W3CDTF">2007-12-13T08:11:03Z</dcterms:created>
  <dcterms:modified xsi:type="dcterms:W3CDTF">2015-07-03T08:04:10Z</dcterms:modified>
  <cp:category/>
  <cp:version/>
  <cp:contentType/>
  <cp:contentStatus/>
</cp:coreProperties>
</file>